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18195" windowHeight="11220" activeTab="3"/>
  </bookViews>
  <sheets>
    <sheet name="тит" sheetId="9" r:id="rId1"/>
    <sheet name="7.1 без НДС 3 кв" sheetId="10" state="hidden" r:id="rId2"/>
    <sheet name="7.1 без НДС" sheetId="2" state="hidden" r:id="rId3"/>
    <sheet name="6.1" sheetId="11" r:id="rId4"/>
    <sheet name="6.2" sheetId="12" r:id="rId5"/>
    <sheet name="6.3" sheetId="13" r:id="rId6"/>
    <sheet name="7.1 с НДС " sheetId="8" r:id="rId7"/>
    <sheet name="7.2" sheetId="3" r:id="rId8"/>
    <sheet name="8" sheetId="4" r:id="rId9"/>
    <sheet name="9" sheetId="5" r:id="rId10"/>
    <sheet name="Лист1" sheetId="7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7" hidden="1">'7.2'!$A$13:$HF$106</definedName>
    <definedName name="_xlnm.Print_Titles" localSheetId="3">'6.1'!$10:$12</definedName>
    <definedName name="_xlnm.Print_Titles" localSheetId="6">'7.1 с НДС '!$10:$12</definedName>
    <definedName name="_xlnm.Print_Titles" localSheetId="7">'7.2'!$11:$13</definedName>
    <definedName name="_xlnm.Print_Area" localSheetId="3">'6.1'!$A$1:$W$109</definedName>
    <definedName name="_xlnm.Print_Area" localSheetId="4">'6.2'!$A$1:$EY$43</definedName>
    <definedName name="_xlnm.Print_Area" localSheetId="5">'6.3'!$A$1:$FI$31</definedName>
    <definedName name="_xlnm.Print_Area" localSheetId="2">'7.1 без НДС'!$A$1:$W$120</definedName>
    <definedName name="_xlnm.Print_Area" localSheetId="1">'7.1 без НДС 3 кв'!$A$1:$W$120</definedName>
    <definedName name="_xlnm.Print_Area" localSheetId="6">'7.1 с НДС '!$A$1:$W$109</definedName>
    <definedName name="_xlnm.Print_Area" localSheetId="7">'7.2'!$A$1:$AJ$110</definedName>
    <definedName name="_xlnm.Print_Area" localSheetId="9">'9'!$A$1:$FI$31</definedName>
    <definedName name="_xlnm.Print_Area" localSheetId="0">тит!$A$1:$P$29</definedName>
  </definedNames>
  <calcPr calcId="145621"/>
</workbook>
</file>

<file path=xl/calcChain.xml><?xml version="1.0" encoding="utf-8"?>
<calcChain xmlns="http://schemas.openxmlformats.org/spreadsheetml/2006/main">
  <c r="O21" i="2" l="1"/>
  <c r="P97" i="2" l="1"/>
  <c r="P67" i="2"/>
  <c r="P104" i="2"/>
  <c r="S14" i="2" l="1"/>
  <c r="T14" i="2"/>
  <c r="S16" i="2"/>
  <c r="T16" i="2"/>
  <c r="S17" i="2"/>
  <c r="T17" i="2"/>
  <c r="S18" i="2"/>
  <c r="T18" i="2"/>
  <c r="S19" i="2"/>
  <c r="T19" i="2"/>
  <c r="S20" i="2"/>
  <c r="T20" i="2"/>
  <c r="S21" i="2"/>
  <c r="T21" i="2"/>
  <c r="S22" i="2"/>
  <c r="T22" i="2"/>
  <c r="S23" i="2"/>
  <c r="T23" i="2"/>
  <c r="S24" i="2"/>
  <c r="T24" i="2"/>
  <c r="S25" i="2"/>
  <c r="T25" i="2"/>
  <c r="S26" i="2"/>
  <c r="T26" i="2"/>
  <c r="S27" i="2"/>
  <c r="T27" i="2"/>
  <c r="S28" i="2"/>
  <c r="T28" i="2"/>
  <c r="S29" i="2"/>
  <c r="T29" i="2"/>
  <c r="S30" i="2"/>
  <c r="T30" i="2"/>
  <c r="S31" i="2"/>
  <c r="T31" i="2"/>
  <c r="S34" i="2"/>
  <c r="T34" i="2"/>
  <c r="T35" i="2"/>
  <c r="T36" i="2"/>
  <c r="S38" i="2"/>
  <c r="T38" i="2"/>
  <c r="S39" i="2"/>
  <c r="T39" i="2"/>
  <c r="S40" i="2"/>
  <c r="T40" i="2"/>
  <c r="S41" i="2"/>
  <c r="T41" i="2"/>
  <c r="S42" i="2"/>
  <c r="T42" i="2"/>
  <c r="S43" i="2"/>
  <c r="T43" i="2"/>
  <c r="S44" i="2"/>
  <c r="T44" i="2"/>
  <c r="S45" i="2"/>
  <c r="T45" i="2"/>
  <c r="S46" i="2"/>
  <c r="T46" i="2"/>
  <c r="S47" i="2"/>
  <c r="T47" i="2"/>
  <c r="S48" i="2"/>
  <c r="T48" i="2"/>
  <c r="S49" i="2"/>
  <c r="T49" i="2"/>
  <c r="S50" i="2"/>
  <c r="T50" i="2"/>
  <c r="S51" i="2"/>
  <c r="T51" i="2"/>
  <c r="S52" i="2"/>
  <c r="T52" i="2"/>
  <c r="S53" i="2"/>
  <c r="T53" i="2"/>
  <c r="S54" i="2"/>
  <c r="T54" i="2"/>
  <c r="S55" i="2"/>
  <c r="T55" i="2"/>
  <c r="S61" i="2"/>
  <c r="T61" i="2"/>
  <c r="S62" i="2"/>
  <c r="T62" i="2"/>
  <c r="S63" i="2"/>
  <c r="T63" i="2"/>
  <c r="S64" i="2"/>
  <c r="T64" i="2"/>
  <c r="S65" i="2"/>
  <c r="T65" i="2"/>
  <c r="T66" i="2"/>
  <c r="T67" i="2"/>
  <c r="T68" i="2"/>
  <c r="T69" i="2"/>
  <c r="S71" i="2"/>
  <c r="T71" i="2"/>
  <c r="S72" i="2"/>
  <c r="T72" i="2"/>
  <c r="S73" i="2"/>
  <c r="T73" i="2"/>
  <c r="S74" i="2"/>
  <c r="T74" i="2"/>
  <c r="S75" i="2"/>
  <c r="T75" i="2"/>
  <c r="S76" i="2"/>
  <c r="T76" i="2"/>
  <c r="S77" i="2"/>
  <c r="T77" i="2"/>
  <c r="S78" i="2"/>
  <c r="T78" i="2"/>
  <c r="S79" i="2"/>
  <c r="T79" i="2"/>
  <c r="S83" i="2"/>
  <c r="T83" i="2"/>
  <c r="T84" i="2"/>
  <c r="T85" i="2"/>
  <c r="S87" i="2"/>
  <c r="T87" i="2"/>
  <c r="S88" i="2"/>
  <c r="T88" i="2"/>
  <c r="S91" i="2"/>
  <c r="T91" i="2"/>
  <c r="T92" i="2"/>
  <c r="T97" i="2"/>
  <c r="T104" i="2"/>
  <c r="U8" i="2"/>
  <c r="V8" i="2"/>
  <c r="Q14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3" i="2"/>
  <c r="Q64" i="2"/>
  <c r="Q65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7" i="2"/>
  <c r="Q88" i="2"/>
  <c r="Q89" i="2"/>
  <c r="Q90" i="2"/>
  <c r="Q98" i="2"/>
  <c r="Q99" i="2"/>
  <c r="Q100" i="2"/>
  <c r="Q101" i="2"/>
  <c r="Q102" i="2"/>
  <c r="Q103" i="2"/>
  <c r="Q104" i="10"/>
  <c r="P104" i="10" s="1"/>
  <c r="Q104" i="2" s="1"/>
  <c r="G104" i="10"/>
  <c r="F104" i="10"/>
  <c r="D104" i="10" s="1"/>
  <c r="L103" i="10"/>
  <c r="J103" i="10"/>
  <c r="H103" i="10"/>
  <c r="G103" i="10"/>
  <c r="F103" i="10"/>
  <c r="E103" i="10"/>
  <c r="N103" i="10" s="1"/>
  <c r="D103" i="10"/>
  <c r="L102" i="10"/>
  <c r="J102" i="10"/>
  <c r="H102" i="10"/>
  <c r="G102" i="10"/>
  <c r="F102" i="10"/>
  <c r="T102" i="10" s="1"/>
  <c r="E102" i="10"/>
  <c r="N102" i="10" s="1"/>
  <c r="D102" i="10"/>
  <c r="L101" i="10"/>
  <c r="J101" i="10"/>
  <c r="H101" i="10"/>
  <c r="G101" i="10"/>
  <c r="F101" i="10"/>
  <c r="T101" i="10" s="1"/>
  <c r="E101" i="10"/>
  <c r="N101" i="10" s="1"/>
  <c r="D101" i="10"/>
  <c r="L100" i="10"/>
  <c r="L99" i="10" s="1"/>
  <c r="L98" i="10" s="1"/>
  <c r="J100" i="10"/>
  <c r="J99" i="10" s="1"/>
  <c r="H100" i="10"/>
  <c r="H99" i="10" s="1"/>
  <c r="G100" i="10"/>
  <c r="F100" i="10"/>
  <c r="F99" i="10" s="1"/>
  <c r="E100" i="10"/>
  <c r="N100" i="10" s="1"/>
  <c r="D100" i="10"/>
  <c r="D99" i="10" s="1"/>
  <c r="W99" i="10"/>
  <c r="V99" i="10"/>
  <c r="V98" i="10" s="1"/>
  <c r="V12" i="10" s="1"/>
  <c r="U99" i="10"/>
  <c r="Q99" i="10"/>
  <c r="Q98" i="10" s="1"/>
  <c r="P99" i="10"/>
  <c r="M99" i="10"/>
  <c r="M98" i="10" s="1"/>
  <c r="K99" i="10"/>
  <c r="I99" i="10"/>
  <c r="I98" i="10" s="1"/>
  <c r="G99" i="10"/>
  <c r="E99" i="10"/>
  <c r="N99" i="10" s="1"/>
  <c r="W98" i="10"/>
  <c r="U98" i="10"/>
  <c r="P98" i="10"/>
  <c r="K98" i="10"/>
  <c r="Q96" i="10"/>
  <c r="P96" i="10" s="1"/>
  <c r="Q96" i="2" s="1"/>
  <c r="L96" i="10"/>
  <c r="J96" i="10"/>
  <c r="H96" i="10"/>
  <c r="G96" i="10"/>
  <c r="F96" i="10"/>
  <c r="D96" i="10"/>
  <c r="Q95" i="10"/>
  <c r="P95" i="10" s="1"/>
  <c r="L95" i="10"/>
  <c r="J95" i="10"/>
  <c r="H95" i="10"/>
  <c r="G95" i="10"/>
  <c r="F95" i="10"/>
  <c r="D95" i="10"/>
  <c r="Q94" i="10"/>
  <c r="P94" i="10" s="1"/>
  <c r="L94" i="10"/>
  <c r="J94" i="10"/>
  <c r="H94" i="10"/>
  <c r="H93" i="10" s="1"/>
  <c r="G94" i="10"/>
  <c r="F94" i="10"/>
  <c r="D94" i="10"/>
  <c r="W93" i="10"/>
  <c r="V93" i="10"/>
  <c r="U93" i="10"/>
  <c r="M93" i="10"/>
  <c r="K93" i="10"/>
  <c r="T91" i="10"/>
  <c r="Q91" i="10"/>
  <c r="P91" i="10" s="1"/>
  <c r="P86" i="10" s="1"/>
  <c r="G91" i="10"/>
  <c r="B91" i="10"/>
  <c r="T90" i="10"/>
  <c r="S90" i="10"/>
  <c r="O90" i="10"/>
  <c r="E90" i="10"/>
  <c r="N90" i="10" s="1"/>
  <c r="D90" i="10"/>
  <c r="L90" i="10" s="1"/>
  <c r="B90" i="10"/>
  <c r="T89" i="10"/>
  <c r="S89" i="10"/>
  <c r="O89" i="10"/>
  <c r="E89" i="10"/>
  <c r="N89" i="10" s="1"/>
  <c r="D89" i="10"/>
  <c r="R89" i="10" s="1"/>
  <c r="B89" i="10"/>
  <c r="T88" i="10"/>
  <c r="S88" i="10"/>
  <c r="O88" i="10"/>
  <c r="E88" i="10"/>
  <c r="N88" i="10" s="1"/>
  <c r="D88" i="10"/>
  <c r="R88" i="10" s="1"/>
  <c r="B88" i="10"/>
  <c r="T87" i="10"/>
  <c r="S87" i="10"/>
  <c r="O87" i="10"/>
  <c r="E87" i="10"/>
  <c r="N87" i="10" s="1"/>
  <c r="D87" i="10"/>
  <c r="H87" i="10" s="1"/>
  <c r="B87" i="10"/>
  <c r="X86" i="10"/>
  <c r="W86" i="10"/>
  <c r="V86" i="10"/>
  <c r="U86" i="10"/>
  <c r="M86" i="10"/>
  <c r="K86" i="10"/>
  <c r="G86" i="10"/>
  <c r="F86" i="10"/>
  <c r="T86" i="10" s="1"/>
  <c r="I83" i="10"/>
  <c r="E83" i="10" s="1"/>
  <c r="T82" i="10"/>
  <c r="S82" i="10"/>
  <c r="O82" i="10"/>
  <c r="E82" i="10"/>
  <c r="N82" i="10" s="1"/>
  <c r="D82" i="10"/>
  <c r="L82" i="10" s="1"/>
  <c r="B82" i="10"/>
  <c r="T81" i="10"/>
  <c r="S81" i="10"/>
  <c r="O81" i="10"/>
  <c r="E81" i="10"/>
  <c r="N81" i="10" s="1"/>
  <c r="D81" i="10"/>
  <c r="L81" i="10" s="1"/>
  <c r="B81" i="10"/>
  <c r="T80" i="10"/>
  <c r="S80" i="10"/>
  <c r="O80" i="10"/>
  <c r="E80" i="10"/>
  <c r="N80" i="10" s="1"/>
  <c r="D80" i="10"/>
  <c r="R80" i="10" s="1"/>
  <c r="B80" i="10"/>
  <c r="T79" i="10"/>
  <c r="S79" i="10"/>
  <c r="O79" i="10"/>
  <c r="E79" i="10"/>
  <c r="N79" i="10" s="1"/>
  <c r="D79" i="10"/>
  <c r="J79" i="10" s="1"/>
  <c r="B79" i="10"/>
  <c r="T78" i="10"/>
  <c r="S78" i="10"/>
  <c r="O78" i="10"/>
  <c r="E78" i="10"/>
  <c r="N78" i="10" s="1"/>
  <c r="D78" i="10"/>
  <c r="J78" i="10" s="1"/>
  <c r="B78" i="10"/>
  <c r="T77" i="10"/>
  <c r="S77" i="10"/>
  <c r="O77" i="10"/>
  <c r="E77" i="10"/>
  <c r="N77" i="10" s="1"/>
  <c r="D77" i="10"/>
  <c r="J77" i="10" s="1"/>
  <c r="B77" i="10"/>
  <c r="T76" i="10"/>
  <c r="S76" i="10"/>
  <c r="O76" i="10"/>
  <c r="E76" i="10"/>
  <c r="N76" i="10" s="1"/>
  <c r="D76" i="10"/>
  <c r="R76" i="10" s="1"/>
  <c r="B76" i="10"/>
  <c r="T75" i="10"/>
  <c r="S75" i="10"/>
  <c r="O75" i="10"/>
  <c r="E75" i="10"/>
  <c r="N75" i="10" s="1"/>
  <c r="D75" i="10"/>
  <c r="J75" i="10" s="1"/>
  <c r="B75" i="10"/>
  <c r="T74" i="10"/>
  <c r="S74" i="10"/>
  <c r="O74" i="10"/>
  <c r="E74" i="10"/>
  <c r="N74" i="10" s="1"/>
  <c r="D74" i="10"/>
  <c r="R74" i="10" s="1"/>
  <c r="B74" i="10"/>
  <c r="T73" i="10"/>
  <c r="S73" i="10"/>
  <c r="O73" i="10"/>
  <c r="E73" i="10"/>
  <c r="N73" i="10" s="1"/>
  <c r="D73" i="10"/>
  <c r="R73" i="10" s="1"/>
  <c r="B73" i="10"/>
  <c r="T72" i="10"/>
  <c r="S72" i="10"/>
  <c r="O72" i="10"/>
  <c r="E72" i="10"/>
  <c r="N72" i="10" s="1"/>
  <c r="D72" i="10"/>
  <c r="H72" i="10" s="1"/>
  <c r="B72" i="10"/>
  <c r="T71" i="10"/>
  <c r="S71" i="10"/>
  <c r="O71" i="10"/>
  <c r="E71" i="10"/>
  <c r="N71" i="10" s="1"/>
  <c r="D71" i="10"/>
  <c r="B71" i="10"/>
  <c r="W70" i="10"/>
  <c r="V70" i="10"/>
  <c r="U70" i="10"/>
  <c r="Q70" i="10"/>
  <c r="P70" i="10"/>
  <c r="M70" i="10"/>
  <c r="K70" i="10"/>
  <c r="I70" i="10"/>
  <c r="G70" i="10"/>
  <c r="S70" i="10" s="1"/>
  <c r="F70" i="10"/>
  <c r="T70" i="10" s="1"/>
  <c r="I65" i="10"/>
  <c r="E65" i="10" s="1"/>
  <c r="I64" i="10"/>
  <c r="E64" i="10" s="1"/>
  <c r="I63" i="10"/>
  <c r="E63" i="10" s="1"/>
  <c r="T62" i="10"/>
  <c r="Q62" i="10"/>
  <c r="P62" i="10" s="1"/>
  <c r="Q62" i="2" s="1"/>
  <c r="G62" i="10"/>
  <c r="S62" i="10" s="1"/>
  <c r="B62" i="10"/>
  <c r="T61" i="10"/>
  <c r="Q61" i="10"/>
  <c r="P61" i="10" s="1"/>
  <c r="Q61" i="2" s="1"/>
  <c r="G61" i="10"/>
  <c r="B61" i="10"/>
  <c r="T60" i="10"/>
  <c r="S60" i="10"/>
  <c r="O60" i="10"/>
  <c r="E60" i="10"/>
  <c r="N60" i="10" s="1"/>
  <c r="D60" i="10"/>
  <c r="L60" i="10" s="1"/>
  <c r="B60" i="10"/>
  <c r="T59" i="10"/>
  <c r="S59" i="10"/>
  <c r="O59" i="10"/>
  <c r="E59" i="10"/>
  <c r="N59" i="10" s="1"/>
  <c r="D59" i="10"/>
  <c r="L59" i="10" s="1"/>
  <c r="B59" i="10"/>
  <c r="T58" i="10"/>
  <c r="S58" i="10"/>
  <c r="O58" i="10"/>
  <c r="E58" i="10"/>
  <c r="N58" i="10" s="1"/>
  <c r="D58" i="10"/>
  <c r="L58" i="10" s="1"/>
  <c r="B58" i="10"/>
  <c r="T57" i="10"/>
  <c r="S57" i="10"/>
  <c r="O57" i="10"/>
  <c r="E57" i="10"/>
  <c r="N57" i="10" s="1"/>
  <c r="D57" i="10"/>
  <c r="L57" i="10" s="1"/>
  <c r="B57" i="10"/>
  <c r="T56" i="10"/>
  <c r="S56" i="10"/>
  <c r="O56" i="10"/>
  <c r="E56" i="10"/>
  <c r="N56" i="10" s="1"/>
  <c r="D56" i="10"/>
  <c r="R56" i="10" s="1"/>
  <c r="B56" i="10"/>
  <c r="T55" i="10"/>
  <c r="S55" i="10"/>
  <c r="O55" i="10"/>
  <c r="E55" i="10"/>
  <c r="N55" i="10" s="1"/>
  <c r="D55" i="10"/>
  <c r="J55" i="10" s="1"/>
  <c r="B55" i="10"/>
  <c r="T54" i="10"/>
  <c r="S54" i="10"/>
  <c r="O54" i="10"/>
  <c r="E54" i="10"/>
  <c r="N54" i="10" s="1"/>
  <c r="D54" i="10"/>
  <c r="J54" i="10" s="1"/>
  <c r="B54" i="10"/>
  <c r="T53" i="10"/>
  <c r="S53" i="10"/>
  <c r="O53" i="10"/>
  <c r="E53" i="10"/>
  <c r="N53" i="10" s="1"/>
  <c r="D53" i="10"/>
  <c r="J53" i="10" s="1"/>
  <c r="B53" i="10"/>
  <c r="T52" i="10"/>
  <c r="S52" i="10"/>
  <c r="O52" i="10"/>
  <c r="E52" i="10"/>
  <c r="N52" i="10" s="1"/>
  <c r="D52" i="10"/>
  <c r="J52" i="10" s="1"/>
  <c r="B52" i="10"/>
  <c r="T51" i="10"/>
  <c r="S51" i="10"/>
  <c r="O51" i="10"/>
  <c r="E51" i="10"/>
  <c r="N51" i="10" s="1"/>
  <c r="D51" i="10"/>
  <c r="J51" i="10" s="1"/>
  <c r="B51" i="10"/>
  <c r="T50" i="10"/>
  <c r="S50" i="10"/>
  <c r="O50" i="10"/>
  <c r="E50" i="10"/>
  <c r="N50" i="10" s="1"/>
  <c r="D50" i="10"/>
  <c r="R50" i="10" s="1"/>
  <c r="B50" i="10"/>
  <c r="T49" i="10"/>
  <c r="S49" i="10"/>
  <c r="O49" i="10"/>
  <c r="E49" i="10"/>
  <c r="N49" i="10" s="1"/>
  <c r="D49" i="10"/>
  <c r="H49" i="10" s="1"/>
  <c r="B49" i="10"/>
  <c r="T48" i="10"/>
  <c r="S48" i="10"/>
  <c r="O48" i="10"/>
  <c r="E48" i="10"/>
  <c r="N48" i="10" s="1"/>
  <c r="D48" i="10"/>
  <c r="H48" i="10" s="1"/>
  <c r="B48" i="10"/>
  <c r="T47" i="10"/>
  <c r="S47" i="10"/>
  <c r="O47" i="10"/>
  <c r="E47" i="10"/>
  <c r="N47" i="10" s="1"/>
  <c r="D47" i="10"/>
  <c r="H47" i="10" s="1"/>
  <c r="B47" i="10"/>
  <c r="T46" i="10"/>
  <c r="S46" i="10"/>
  <c r="O46" i="10"/>
  <c r="E46" i="10"/>
  <c r="N46" i="10" s="1"/>
  <c r="D46" i="10"/>
  <c r="H46" i="10" s="1"/>
  <c r="B46" i="10"/>
  <c r="T45" i="10"/>
  <c r="S45" i="10"/>
  <c r="O45" i="10"/>
  <c r="E45" i="10"/>
  <c r="N45" i="10" s="1"/>
  <c r="D45" i="10"/>
  <c r="H45" i="10" s="1"/>
  <c r="B45" i="10"/>
  <c r="T44" i="10"/>
  <c r="S44" i="10"/>
  <c r="O44" i="10"/>
  <c r="E44" i="10"/>
  <c r="N44" i="10" s="1"/>
  <c r="D44" i="10"/>
  <c r="H44" i="10" s="1"/>
  <c r="B44" i="10"/>
  <c r="T43" i="10"/>
  <c r="S43" i="10"/>
  <c r="O43" i="10"/>
  <c r="E43" i="10"/>
  <c r="N43" i="10" s="1"/>
  <c r="D43" i="10"/>
  <c r="H43" i="10" s="1"/>
  <c r="B43" i="10"/>
  <c r="T42" i="10"/>
  <c r="S42" i="10"/>
  <c r="O42" i="10"/>
  <c r="E42" i="10"/>
  <c r="N42" i="10" s="1"/>
  <c r="D42" i="10"/>
  <c r="H42" i="10" s="1"/>
  <c r="B42" i="10"/>
  <c r="O41" i="10"/>
  <c r="E41" i="10"/>
  <c r="N41" i="10" s="1"/>
  <c r="D41" i="10"/>
  <c r="R41" i="10" s="1"/>
  <c r="B41" i="10"/>
  <c r="O40" i="10"/>
  <c r="E40" i="10"/>
  <c r="N40" i="10" s="1"/>
  <c r="D40" i="10"/>
  <c r="F40" i="10" s="1"/>
  <c r="B40" i="10"/>
  <c r="O39" i="10"/>
  <c r="E39" i="10"/>
  <c r="N39" i="10" s="1"/>
  <c r="D39" i="10"/>
  <c r="F39" i="10" s="1"/>
  <c r="B39" i="10"/>
  <c r="O38" i="10"/>
  <c r="E38" i="10"/>
  <c r="N38" i="10" s="1"/>
  <c r="D38" i="10"/>
  <c r="F38" i="10" s="1"/>
  <c r="B38" i="10"/>
  <c r="W37" i="10"/>
  <c r="V37" i="10"/>
  <c r="U37" i="10"/>
  <c r="Q37" i="10"/>
  <c r="M37" i="10"/>
  <c r="K37" i="10"/>
  <c r="G37" i="10"/>
  <c r="T34" i="10"/>
  <c r="P34" i="10"/>
  <c r="L34" i="10"/>
  <c r="G34" i="10"/>
  <c r="B34" i="10"/>
  <c r="T33" i="10"/>
  <c r="S33" i="10"/>
  <c r="O33" i="10"/>
  <c r="E33" i="10"/>
  <c r="N33" i="10" s="1"/>
  <c r="D33" i="10"/>
  <c r="L33" i="10" s="1"/>
  <c r="B33" i="10"/>
  <c r="T32" i="10"/>
  <c r="S32" i="10"/>
  <c r="O32" i="10"/>
  <c r="E32" i="10"/>
  <c r="N32" i="10" s="1"/>
  <c r="D32" i="10"/>
  <c r="R32" i="10" s="1"/>
  <c r="B32" i="10"/>
  <c r="T31" i="10"/>
  <c r="S31" i="10"/>
  <c r="O31" i="10"/>
  <c r="E31" i="10"/>
  <c r="N31" i="10" s="1"/>
  <c r="D31" i="10"/>
  <c r="J31" i="10" s="1"/>
  <c r="B31" i="10"/>
  <c r="T30" i="10"/>
  <c r="S30" i="10"/>
  <c r="O30" i="10"/>
  <c r="E30" i="10"/>
  <c r="N30" i="10" s="1"/>
  <c r="D30" i="10"/>
  <c r="J30" i="10" s="1"/>
  <c r="B30" i="10"/>
  <c r="T29" i="10"/>
  <c r="S29" i="10"/>
  <c r="O29" i="10"/>
  <c r="E29" i="10"/>
  <c r="N29" i="10" s="1"/>
  <c r="D29" i="10"/>
  <c r="J29" i="10" s="1"/>
  <c r="B29" i="10"/>
  <c r="T28" i="10"/>
  <c r="S28" i="10"/>
  <c r="O28" i="10"/>
  <c r="E28" i="10"/>
  <c r="N28" i="10" s="1"/>
  <c r="D28" i="10"/>
  <c r="J28" i="10" s="1"/>
  <c r="B28" i="10"/>
  <c r="T27" i="10"/>
  <c r="S27" i="10"/>
  <c r="O27" i="10"/>
  <c r="E27" i="10"/>
  <c r="N27" i="10" s="1"/>
  <c r="D27" i="10"/>
  <c r="J27" i="10" s="1"/>
  <c r="B27" i="10"/>
  <c r="T26" i="10"/>
  <c r="S26" i="10"/>
  <c r="O26" i="10"/>
  <c r="E26" i="10"/>
  <c r="N26" i="10" s="1"/>
  <c r="D26" i="10"/>
  <c r="J26" i="10" s="1"/>
  <c r="B26" i="10"/>
  <c r="T25" i="10"/>
  <c r="S25" i="10"/>
  <c r="O25" i="10"/>
  <c r="E25" i="10"/>
  <c r="N25" i="10" s="1"/>
  <c r="D25" i="10"/>
  <c r="B25" i="10"/>
  <c r="T24" i="10"/>
  <c r="S24" i="10"/>
  <c r="O24" i="10"/>
  <c r="E24" i="10"/>
  <c r="N24" i="10" s="1"/>
  <c r="D24" i="10"/>
  <c r="H24" i="10" s="1"/>
  <c r="B24" i="10"/>
  <c r="T23" i="10"/>
  <c r="S23" i="10"/>
  <c r="O23" i="10"/>
  <c r="E23" i="10"/>
  <c r="N23" i="10" s="1"/>
  <c r="D23" i="10"/>
  <c r="H23" i="10" s="1"/>
  <c r="B23" i="10"/>
  <c r="T22" i="10"/>
  <c r="S22" i="10"/>
  <c r="O22" i="10"/>
  <c r="E22" i="10"/>
  <c r="N22" i="10" s="1"/>
  <c r="D22" i="10"/>
  <c r="H22" i="10" s="1"/>
  <c r="B22" i="10"/>
  <c r="T21" i="10"/>
  <c r="S21" i="10"/>
  <c r="O21" i="10"/>
  <c r="E21" i="10"/>
  <c r="N21" i="10" s="1"/>
  <c r="D21" i="10"/>
  <c r="R21" i="10" s="1"/>
  <c r="B21" i="10"/>
  <c r="T20" i="10"/>
  <c r="S20" i="10"/>
  <c r="O20" i="10"/>
  <c r="E20" i="10"/>
  <c r="N20" i="10" s="1"/>
  <c r="D20" i="10"/>
  <c r="H20" i="10" s="1"/>
  <c r="B20" i="10"/>
  <c r="O19" i="10"/>
  <c r="E19" i="10"/>
  <c r="N19" i="10" s="1"/>
  <c r="D19" i="10"/>
  <c r="R19" i="10" s="1"/>
  <c r="B19" i="10"/>
  <c r="O18" i="10"/>
  <c r="E18" i="10"/>
  <c r="N18" i="10" s="1"/>
  <c r="D18" i="10"/>
  <c r="F18" i="10" s="1"/>
  <c r="B18" i="10"/>
  <c r="O17" i="10"/>
  <c r="E17" i="10"/>
  <c r="N17" i="10" s="1"/>
  <c r="D17" i="10"/>
  <c r="F17" i="10" s="1"/>
  <c r="B17" i="10"/>
  <c r="O16" i="10"/>
  <c r="E16" i="10"/>
  <c r="N16" i="10" s="1"/>
  <c r="D16" i="10"/>
  <c r="F16" i="10" s="1"/>
  <c r="B16" i="10"/>
  <c r="V15" i="10"/>
  <c r="U15" i="10"/>
  <c r="Q15" i="10"/>
  <c r="P15" i="10"/>
  <c r="M15" i="10"/>
  <c r="K15" i="10"/>
  <c r="G15" i="10"/>
  <c r="T14" i="10"/>
  <c r="S14" i="10"/>
  <c r="R14" i="10"/>
  <c r="O14" i="10"/>
  <c r="N14" i="10"/>
  <c r="V13" i="10"/>
  <c r="U13" i="10"/>
  <c r="U12" i="10" s="1"/>
  <c r="M13" i="10"/>
  <c r="K13" i="10"/>
  <c r="K12" i="10" s="1"/>
  <c r="O8" i="10"/>
  <c r="M8" i="10"/>
  <c r="K8" i="10"/>
  <c r="D93" i="10" l="1"/>
  <c r="S94" i="10"/>
  <c r="J93" i="10"/>
  <c r="S95" i="10"/>
  <c r="T96" i="10"/>
  <c r="L93" i="10"/>
  <c r="E98" i="10"/>
  <c r="N98" i="10" s="1"/>
  <c r="R51" i="10"/>
  <c r="R22" i="10"/>
  <c r="S86" i="10"/>
  <c r="M12" i="10"/>
  <c r="R42" i="10"/>
  <c r="O70" i="10"/>
  <c r="S99" i="10"/>
  <c r="T100" i="10"/>
  <c r="J98" i="10"/>
  <c r="D98" i="10"/>
  <c r="H98" i="10"/>
  <c r="R18" i="10"/>
  <c r="R29" i="10"/>
  <c r="R46" i="10"/>
  <c r="R55" i="10"/>
  <c r="R58" i="10"/>
  <c r="R79" i="10"/>
  <c r="R82" i="10"/>
  <c r="Q86" i="10"/>
  <c r="G98" i="10"/>
  <c r="R98" i="10" s="1"/>
  <c r="O61" i="10"/>
  <c r="S61" i="10"/>
  <c r="R72" i="10"/>
  <c r="R75" i="10"/>
  <c r="P93" i="10"/>
  <c r="T104" i="10"/>
  <c r="R16" i="10"/>
  <c r="R20" i="10"/>
  <c r="R24" i="10"/>
  <c r="R27" i="10"/>
  <c r="R31" i="10"/>
  <c r="R39" i="10"/>
  <c r="R44" i="10"/>
  <c r="R48" i="10"/>
  <c r="R53" i="10"/>
  <c r="R60" i="10"/>
  <c r="I61" i="10"/>
  <c r="R61" i="10" s="1"/>
  <c r="P37" i="10"/>
  <c r="R77" i="10"/>
  <c r="R87" i="10"/>
  <c r="F93" i="10"/>
  <c r="T94" i="10"/>
  <c r="T95" i="10"/>
  <c r="S96" i="10"/>
  <c r="F98" i="10"/>
  <c r="R99" i="10"/>
  <c r="T99" i="10"/>
  <c r="R101" i="10"/>
  <c r="R102" i="10"/>
  <c r="T103" i="10"/>
  <c r="S16" i="10"/>
  <c r="T16" i="10"/>
  <c r="S17" i="10"/>
  <c r="T17" i="10"/>
  <c r="T18" i="10"/>
  <c r="S18" i="10"/>
  <c r="S40" i="10"/>
  <c r="T40" i="10"/>
  <c r="S38" i="10"/>
  <c r="T38" i="10"/>
  <c r="T39" i="10"/>
  <c r="S39" i="10"/>
  <c r="F19" i="10"/>
  <c r="F15" i="10" s="1"/>
  <c r="H21" i="10"/>
  <c r="H25" i="10"/>
  <c r="R25" i="10"/>
  <c r="D15" i="10"/>
  <c r="R17" i="10"/>
  <c r="R23" i="10"/>
  <c r="R26" i="10"/>
  <c r="R28" i="10"/>
  <c r="R30" i="10"/>
  <c r="R33" i="10"/>
  <c r="I34" i="10"/>
  <c r="I15" i="10" s="1"/>
  <c r="S34" i="10"/>
  <c r="D37" i="10"/>
  <c r="R38" i="10"/>
  <c r="R40" i="10"/>
  <c r="F41" i="10"/>
  <c r="F37" i="10" s="1"/>
  <c r="R43" i="10"/>
  <c r="R45" i="10"/>
  <c r="R47" i="10"/>
  <c r="R49" i="10"/>
  <c r="R52" i="10"/>
  <c r="R54" i="10"/>
  <c r="R57" i="10"/>
  <c r="R59" i="10"/>
  <c r="I62" i="10"/>
  <c r="O62" i="10"/>
  <c r="E70" i="10"/>
  <c r="R71" i="10"/>
  <c r="D70" i="10"/>
  <c r="H71" i="10"/>
  <c r="O15" i="10"/>
  <c r="O34" i="10"/>
  <c r="R62" i="10"/>
  <c r="N70" i="10"/>
  <c r="H73" i="10"/>
  <c r="J76" i="10"/>
  <c r="H88" i="10"/>
  <c r="H86" i="10" s="1"/>
  <c r="R78" i="10"/>
  <c r="R81" i="10"/>
  <c r="D86" i="10"/>
  <c r="J88" i="10"/>
  <c r="J89" i="10" s="1"/>
  <c r="L89" i="10" s="1"/>
  <c r="L86" i="10" s="1"/>
  <c r="R90" i="10"/>
  <c r="I91" i="10"/>
  <c r="I86" i="10" s="1"/>
  <c r="O91" i="10"/>
  <c r="S91" i="10"/>
  <c r="G93" i="10"/>
  <c r="Q93" i="10"/>
  <c r="I94" i="10"/>
  <c r="O94" i="10"/>
  <c r="I96" i="10"/>
  <c r="E96" i="10" s="1"/>
  <c r="N96" i="10" s="1"/>
  <c r="O96" i="10"/>
  <c r="O100" i="10"/>
  <c r="S100" i="10"/>
  <c r="O101" i="10"/>
  <c r="S101" i="10"/>
  <c r="O102" i="10"/>
  <c r="S102" i="10"/>
  <c r="O103" i="10"/>
  <c r="S103" i="10"/>
  <c r="I104" i="10"/>
  <c r="E104" i="10" s="1"/>
  <c r="N104" i="10" s="1"/>
  <c r="O104" i="10"/>
  <c r="S104" i="10"/>
  <c r="O86" i="10"/>
  <c r="I95" i="10"/>
  <c r="E95" i="10" s="1"/>
  <c r="N95" i="10" s="1"/>
  <c r="O95" i="10"/>
  <c r="O99" i="10"/>
  <c r="R100" i="10"/>
  <c r="R103" i="10"/>
  <c r="O98" i="10" l="1"/>
  <c r="T98" i="10"/>
  <c r="Q13" i="10"/>
  <c r="Q12" i="10" s="1"/>
  <c r="I37" i="10"/>
  <c r="R37" i="10" s="1"/>
  <c r="O37" i="10"/>
  <c r="E34" i="10"/>
  <c r="E15" i="10" s="1"/>
  <c r="P13" i="10"/>
  <c r="P12" i="10" s="1"/>
  <c r="E61" i="10"/>
  <c r="N61" i="10" s="1"/>
  <c r="S98" i="10"/>
  <c r="H74" i="10"/>
  <c r="J74" i="10" s="1"/>
  <c r="J80" i="10" s="1"/>
  <c r="H15" i="10"/>
  <c r="T15" i="10"/>
  <c r="F13" i="10"/>
  <c r="S15" i="10"/>
  <c r="T37" i="10"/>
  <c r="S37" i="10"/>
  <c r="E94" i="10"/>
  <c r="I93" i="10"/>
  <c r="R93" i="10" s="1"/>
  <c r="S93" i="10"/>
  <c r="O93" i="10"/>
  <c r="G13" i="10"/>
  <c r="E91" i="10"/>
  <c r="R86" i="10"/>
  <c r="R94" i="10"/>
  <c r="R104" i="10"/>
  <c r="T93" i="10"/>
  <c r="R70" i="10"/>
  <c r="E62" i="10"/>
  <c r="R34" i="10"/>
  <c r="J25" i="10"/>
  <c r="J86" i="10"/>
  <c r="R95" i="10"/>
  <c r="R96" i="10"/>
  <c r="R91" i="10"/>
  <c r="S41" i="10"/>
  <c r="H41" i="10"/>
  <c r="T41" i="10"/>
  <c r="N34" i="10"/>
  <c r="R15" i="10"/>
  <c r="D13" i="10"/>
  <c r="T19" i="10"/>
  <c r="S19" i="10"/>
  <c r="L80" i="10" l="1"/>
  <c r="L70" i="10" s="1"/>
  <c r="J70" i="10"/>
  <c r="I13" i="10"/>
  <c r="I12" i="10" s="1"/>
  <c r="H70" i="10"/>
  <c r="N15" i="10"/>
  <c r="H50" i="10"/>
  <c r="J50" i="10" s="1"/>
  <c r="J32" i="10"/>
  <c r="L32" i="10" s="1"/>
  <c r="L15" i="10" s="1"/>
  <c r="N62" i="10"/>
  <c r="N37" i="10" s="1"/>
  <c r="E37" i="10"/>
  <c r="G12" i="10"/>
  <c r="S13" i="10"/>
  <c r="O13" i="10"/>
  <c r="N94" i="10"/>
  <c r="E93" i="10"/>
  <c r="N93" i="10" s="1"/>
  <c r="T13" i="10"/>
  <c r="F12" i="10"/>
  <c r="T12" i="10" s="1"/>
  <c r="D12" i="10"/>
  <c r="N91" i="10"/>
  <c r="E86" i="10"/>
  <c r="N86" i="10" s="1"/>
  <c r="R13" i="10" l="1"/>
  <c r="J15" i="10"/>
  <c r="H37" i="10"/>
  <c r="H13" i="10" s="1"/>
  <c r="H12" i="10" s="1"/>
  <c r="S12" i="10"/>
  <c r="O12" i="10"/>
  <c r="E13" i="10"/>
  <c r="R12" i="10"/>
  <c r="J56" i="10"/>
  <c r="L56" i="10" s="1"/>
  <c r="L37" i="10" s="1"/>
  <c r="L13" i="10" s="1"/>
  <c r="L12" i="10" s="1"/>
  <c r="J37" i="10" l="1"/>
  <c r="J13" i="10" s="1"/>
  <c r="J12" i="10" s="1"/>
  <c r="N13" i="10"/>
  <c r="E12" i="10"/>
  <c r="N12" i="10" s="1"/>
  <c r="Q8" i="10" l="1"/>
  <c r="P8" i="10" l="1"/>
  <c r="G8" i="10" l="1"/>
  <c r="D8" i="10" l="1"/>
  <c r="H8" i="10" l="1"/>
  <c r="F8" i="10"/>
  <c r="I8" i="10"/>
  <c r="L8" i="10" l="1"/>
  <c r="J8" i="10"/>
  <c r="N8" i="10" l="1"/>
  <c r="R8" i="10"/>
  <c r="E8" i="10"/>
  <c r="S8" i="10" l="1"/>
  <c r="P35" i="2" l="1"/>
  <c r="P36" i="2"/>
  <c r="P66" i="2"/>
  <c r="P68" i="2"/>
  <c r="P69" i="2"/>
  <c r="P70" i="2"/>
  <c r="P94" i="2"/>
  <c r="O14" i="2"/>
  <c r="O16" i="2"/>
  <c r="O17" i="2"/>
  <c r="O18" i="2"/>
  <c r="O19" i="2"/>
  <c r="O20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6" i="2"/>
  <c r="O87" i="2"/>
  <c r="O88" i="2"/>
  <c r="O89" i="2"/>
  <c r="O90" i="2"/>
  <c r="O91" i="2"/>
  <c r="O101" i="2"/>
  <c r="O102" i="2"/>
  <c r="O103" i="2"/>
  <c r="N14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71" i="2"/>
  <c r="N72" i="2"/>
  <c r="N73" i="2"/>
  <c r="N74" i="2"/>
  <c r="N75" i="2"/>
  <c r="N76" i="2"/>
  <c r="N77" i="2"/>
  <c r="N78" i="2"/>
  <c r="N79" i="2"/>
  <c r="N80" i="2"/>
  <c r="N81" i="2"/>
  <c r="N82" i="2"/>
  <c r="N87" i="2"/>
  <c r="N88" i="2"/>
  <c r="N89" i="2"/>
  <c r="N90" i="2"/>
  <c r="K93" i="2"/>
  <c r="C93" i="2"/>
  <c r="I92" i="2"/>
  <c r="M69" i="2"/>
  <c r="M68" i="2"/>
  <c r="E69" i="2"/>
  <c r="N69" i="2" s="1"/>
  <c r="F70" i="2"/>
  <c r="G70" i="2"/>
  <c r="K70" i="2"/>
  <c r="M85" i="2"/>
  <c r="M84" i="2"/>
  <c r="B89" i="2"/>
  <c r="M86" i="2"/>
  <c r="F86" i="2"/>
  <c r="K86" i="2"/>
  <c r="K15" i="2"/>
  <c r="K37" i="2"/>
  <c r="M36" i="2"/>
  <c r="M35" i="2"/>
  <c r="M66" i="2"/>
  <c r="M67" i="2"/>
  <c r="Q94" i="2" l="1"/>
  <c r="P15" i="2"/>
  <c r="Q15" i="2" s="1"/>
  <c r="E66" i="2"/>
  <c r="N66" i="2" s="1"/>
  <c r="S66" i="2"/>
  <c r="S36" i="2"/>
  <c r="E85" i="2"/>
  <c r="N85" i="2" s="1"/>
  <c r="S85" i="2"/>
  <c r="S69" i="2"/>
  <c r="E67" i="2"/>
  <c r="N67" i="2" s="1"/>
  <c r="S67" i="2"/>
  <c r="S35" i="2"/>
  <c r="E84" i="2"/>
  <c r="N84" i="2" s="1"/>
  <c r="S84" i="2"/>
  <c r="E68" i="2"/>
  <c r="N68" i="2" s="1"/>
  <c r="S68" i="2"/>
  <c r="O85" i="2"/>
  <c r="O69" i="2"/>
  <c r="O67" i="2"/>
  <c r="O35" i="2"/>
  <c r="Q68" i="2"/>
  <c r="Q66" i="2"/>
  <c r="Q36" i="2"/>
  <c r="O84" i="2"/>
  <c r="O68" i="2"/>
  <c r="O66" i="2"/>
  <c r="O36" i="2"/>
  <c r="Q97" i="2"/>
  <c r="Q69" i="2"/>
  <c r="Q67" i="2"/>
  <c r="P37" i="2"/>
  <c r="Q37" i="2" s="1"/>
  <c r="Q35" i="2"/>
  <c r="E36" i="2"/>
  <c r="N36" i="2" s="1"/>
  <c r="E35" i="2"/>
  <c r="N35" i="2" s="1"/>
  <c r="M70" i="2"/>
  <c r="O70" i="2" s="1"/>
  <c r="M15" i="2"/>
  <c r="O15" i="2" s="1"/>
  <c r="M37" i="2"/>
  <c r="O37" i="2" s="1"/>
  <c r="I83" i="2" l="1"/>
  <c r="I64" i="2"/>
  <c r="I65" i="2"/>
  <c r="I63" i="2"/>
  <c r="G91" i="2"/>
  <c r="E65" i="2" l="1"/>
  <c r="N65" i="2" s="1"/>
  <c r="I70" i="2"/>
  <c r="I91" i="2"/>
  <c r="G86" i="2"/>
  <c r="E64" i="2"/>
  <c r="N64" i="2" s="1"/>
  <c r="E83" i="2"/>
  <c r="N83" i="2" s="1"/>
  <c r="E63" i="2"/>
  <c r="N63" i="2" s="1"/>
  <c r="R91" i="2" l="1"/>
  <c r="E91" i="2"/>
  <c r="N91" i="2" s="1"/>
  <c r="I86" i="2"/>
  <c r="R14" i="2" l="1"/>
  <c r="L103" i="2" l="1"/>
  <c r="L102" i="2"/>
  <c r="L101" i="2"/>
  <c r="L100" i="2"/>
  <c r="L96" i="2"/>
  <c r="L95" i="2"/>
  <c r="L94" i="2"/>
  <c r="J103" i="2"/>
  <c r="J102" i="2"/>
  <c r="J101" i="2"/>
  <c r="J100" i="2"/>
  <c r="J96" i="2"/>
  <c r="J95" i="2"/>
  <c r="J94" i="2"/>
  <c r="H103" i="2"/>
  <c r="H102" i="2"/>
  <c r="H101" i="2"/>
  <c r="H100" i="2"/>
  <c r="H96" i="2"/>
  <c r="H95" i="2"/>
  <c r="H94" i="2"/>
  <c r="D72" i="2"/>
  <c r="D73" i="2"/>
  <c r="D74" i="2"/>
  <c r="D75" i="2"/>
  <c r="D76" i="2"/>
  <c r="D77" i="2"/>
  <c r="D78" i="2"/>
  <c r="D79" i="2"/>
  <c r="D80" i="2"/>
  <c r="D81" i="2"/>
  <c r="D82" i="2"/>
  <c r="D71" i="2"/>
  <c r="U70" i="2"/>
  <c r="V70" i="2"/>
  <c r="W70" i="2"/>
  <c r="J79" i="2" l="1"/>
  <c r="J77" i="2"/>
  <c r="S102" i="2"/>
  <c r="T102" i="2"/>
  <c r="S101" i="2"/>
  <c r="T101" i="2"/>
  <c r="S103" i="2"/>
  <c r="T103" i="2"/>
  <c r="H93" i="2"/>
  <c r="L93" i="2"/>
  <c r="J93" i="2"/>
  <c r="P95" i="2"/>
  <c r="D70" i="2"/>
  <c r="L99" i="2"/>
  <c r="J99" i="2"/>
  <c r="J98" i="2" s="1"/>
  <c r="R82" i="2"/>
  <c r="R80" i="2"/>
  <c r="R78" i="2"/>
  <c r="R76" i="2"/>
  <c r="R74" i="2"/>
  <c r="R72" i="2"/>
  <c r="R71" i="2"/>
  <c r="R81" i="2"/>
  <c r="R79" i="2"/>
  <c r="R77" i="2"/>
  <c r="R75" i="2"/>
  <c r="R73" i="2"/>
  <c r="L82" i="2"/>
  <c r="J75" i="2"/>
  <c r="J76" i="2"/>
  <c r="J78" i="2"/>
  <c r="L81" i="2"/>
  <c r="Q95" i="2" l="1"/>
  <c r="S81" i="2"/>
  <c r="T81" i="2"/>
  <c r="S82" i="2"/>
  <c r="T82" i="2"/>
  <c r="L98" i="2"/>
  <c r="P93" i="2"/>
  <c r="Q93" i="2" s="1"/>
  <c r="R70" i="2"/>
  <c r="G94" i="2"/>
  <c r="G96" i="2"/>
  <c r="G104" i="2"/>
  <c r="F103" i="2"/>
  <c r="F100" i="2"/>
  <c r="F96" i="2"/>
  <c r="F95" i="2"/>
  <c r="F94" i="2"/>
  <c r="D103" i="2"/>
  <c r="D102" i="2"/>
  <c r="D101" i="2"/>
  <c r="D100" i="2"/>
  <c r="D95" i="2"/>
  <c r="D96" i="2"/>
  <c r="D94" i="2"/>
  <c r="G62" i="2"/>
  <c r="G61" i="2"/>
  <c r="G34" i="2"/>
  <c r="D88" i="2"/>
  <c r="D89" i="2"/>
  <c r="D90" i="2"/>
  <c r="D87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38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16" i="2"/>
  <c r="H73" i="2"/>
  <c r="H72" i="2"/>
  <c r="H71" i="2"/>
  <c r="I62" i="2" l="1"/>
  <c r="I96" i="2"/>
  <c r="I104" i="2"/>
  <c r="D15" i="2"/>
  <c r="D37" i="2"/>
  <c r="G37" i="2"/>
  <c r="D93" i="2"/>
  <c r="F93" i="2"/>
  <c r="I94" i="2"/>
  <c r="D86" i="2"/>
  <c r="M96" i="2"/>
  <c r="I34" i="2"/>
  <c r="G15" i="2"/>
  <c r="R16" i="2"/>
  <c r="R38" i="2"/>
  <c r="I61" i="2"/>
  <c r="E62" i="2"/>
  <c r="N62" i="2" s="1"/>
  <c r="R31" i="2"/>
  <c r="R29" i="2"/>
  <c r="H25" i="2"/>
  <c r="R25" i="2"/>
  <c r="R23" i="2"/>
  <c r="R21" i="2"/>
  <c r="R19" i="2"/>
  <c r="R17" i="2"/>
  <c r="R59" i="2"/>
  <c r="R55" i="2"/>
  <c r="R51" i="2"/>
  <c r="R49" i="2"/>
  <c r="R45" i="2"/>
  <c r="R43" i="2"/>
  <c r="F41" i="2"/>
  <c r="R41" i="2"/>
  <c r="R89" i="2"/>
  <c r="R32" i="2"/>
  <c r="R30" i="2"/>
  <c r="R28" i="2"/>
  <c r="R26" i="2"/>
  <c r="R24" i="2"/>
  <c r="R22" i="2"/>
  <c r="R20" i="2"/>
  <c r="R18" i="2"/>
  <c r="R60" i="2"/>
  <c r="R58" i="2"/>
  <c r="R56" i="2"/>
  <c r="R54" i="2"/>
  <c r="R52" i="2"/>
  <c r="R50" i="2"/>
  <c r="R48" i="2"/>
  <c r="R46" i="2"/>
  <c r="R44" i="2"/>
  <c r="R42" i="2"/>
  <c r="R40" i="2"/>
  <c r="R87" i="2"/>
  <c r="H87" i="2"/>
  <c r="R90" i="2"/>
  <c r="L90" i="2"/>
  <c r="R88" i="2"/>
  <c r="R33" i="2"/>
  <c r="R27" i="2"/>
  <c r="R57" i="2"/>
  <c r="R53" i="2"/>
  <c r="R47" i="2"/>
  <c r="R39" i="2"/>
  <c r="R62" i="2"/>
  <c r="H74" i="2"/>
  <c r="L58" i="2"/>
  <c r="L59" i="2"/>
  <c r="L60" i="2"/>
  <c r="L57" i="2"/>
  <c r="J52" i="2"/>
  <c r="J53" i="2"/>
  <c r="J54" i="2"/>
  <c r="J55" i="2"/>
  <c r="J51" i="2"/>
  <c r="H48" i="2"/>
  <c r="H49" i="2"/>
  <c r="H45" i="2"/>
  <c r="H46" i="2"/>
  <c r="H47" i="2"/>
  <c r="H43" i="2"/>
  <c r="H44" i="2"/>
  <c r="H42" i="2"/>
  <c r="H41" i="2"/>
  <c r="F39" i="2"/>
  <c r="F40" i="2"/>
  <c r="F38" i="2"/>
  <c r="L33" i="2"/>
  <c r="L34" i="2"/>
  <c r="J31" i="2"/>
  <c r="J27" i="2"/>
  <c r="J28" i="2"/>
  <c r="J29" i="2"/>
  <c r="J30" i="2"/>
  <c r="J26" i="2"/>
  <c r="J25" i="2"/>
  <c r="H21" i="2"/>
  <c r="H22" i="2"/>
  <c r="H23" i="2"/>
  <c r="H24" i="2"/>
  <c r="H20" i="2"/>
  <c r="F17" i="2"/>
  <c r="F18" i="2"/>
  <c r="F19" i="2"/>
  <c r="F16" i="2"/>
  <c r="U86" i="2"/>
  <c r="V86" i="2"/>
  <c r="W86" i="2"/>
  <c r="X86" i="2"/>
  <c r="U37" i="2"/>
  <c r="V37" i="2"/>
  <c r="W37" i="2"/>
  <c r="V15" i="2"/>
  <c r="V13" i="2" s="1"/>
  <c r="U15" i="2"/>
  <c r="F99" i="2"/>
  <c r="F101" i="2"/>
  <c r="F102" i="2"/>
  <c r="F104" i="2"/>
  <c r="G103" i="2"/>
  <c r="G102" i="2"/>
  <c r="G101" i="2"/>
  <c r="G100" i="2"/>
  <c r="G95" i="2"/>
  <c r="E96" i="2"/>
  <c r="N96" i="2" s="1"/>
  <c r="E90" i="2"/>
  <c r="E89" i="2"/>
  <c r="E88" i="2"/>
  <c r="E87" i="2"/>
  <c r="E82" i="2"/>
  <c r="E81" i="2"/>
  <c r="E80" i="2"/>
  <c r="E79" i="2"/>
  <c r="E78" i="2"/>
  <c r="E77" i="2"/>
  <c r="E76" i="2"/>
  <c r="E75" i="2"/>
  <c r="E74" i="2"/>
  <c r="E73" i="2"/>
  <c r="E72" i="2"/>
  <c r="E71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16" i="2"/>
  <c r="B91" i="2"/>
  <c r="B62" i="2"/>
  <c r="B61" i="2"/>
  <c r="B34" i="2"/>
  <c r="H99" i="2"/>
  <c r="H98" i="2" s="1"/>
  <c r="I99" i="2"/>
  <c r="I98" i="2" s="1"/>
  <c r="K99" i="2"/>
  <c r="K98" i="2" s="1"/>
  <c r="P99" i="2"/>
  <c r="P98" i="2" s="1"/>
  <c r="U99" i="2"/>
  <c r="U98" i="2" s="1"/>
  <c r="V99" i="2"/>
  <c r="V98" i="2" s="1"/>
  <c r="W99" i="2"/>
  <c r="W98" i="2" s="1"/>
  <c r="U93" i="2"/>
  <c r="V93" i="2"/>
  <c r="W93" i="2"/>
  <c r="D99" i="2"/>
  <c r="B88" i="2"/>
  <c r="B90" i="2"/>
  <c r="B87" i="2"/>
  <c r="B72" i="2"/>
  <c r="B73" i="2"/>
  <c r="B74" i="2"/>
  <c r="B75" i="2"/>
  <c r="B76" i="2"/>
  <c r="B77" i="2"/>
  <c r="B78" i="2"/>
  <c r="B79" i="2"/>
  <c r="B80" i="2"/>
  <c r="B81" i="2"/>
  <c r="B82" i="2"/>
  <c r="B71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38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16" i="2"/>
  <c r="G93" i="2" l="1"/>
  <c r="R101" i="2"/>
  <c r="R103" i="2"/>
  <c r="R102" i="2"/>
  <c r="D104" i="2"/>
  <c r="I15" i="2"/>
  <c r="R96" i="2"/>
  <c r="S33" i="2"/>
  <c r="T33" i="2"/>
  <c r="S57" i="2"/>
  <c r="T57" i="2"/>
  <c r="S59" i="2"/>
  <c r="T59" i="2"/>
  <c r="S60" i="2"/>
  <c r="T60" i="2"/>
  <c r="S58" i="2"/>
  <c r="T58" i="2"/>
  <c r="S90" i="2"/>
  <c r="T90" i="2"/>
  <c r="O96" i="2"/>
  <c r="S96" i="2"/>
  <c r="T96" i="2"/>
  <c r="E34" i="2"/>
  <c r="N34" i="2" s="1"/>
  <c r="E70" i="2"/>
  <c r="N70" i="2" s="1"/>
  <c r="E86" i="2"/>
  <c r="N86" i="2" s="1"/>
  <c r="H70" i="2"/>
  <c r="F15" i="2"/>
  <c r="H15" i="2"/>
  <c r="F37" i="2"/>
  <c r="R34" i="2"/>
  <c r="I37" i="2"/>
  <c r="R37" i="2" s="1"/>
  <c r="E61" i="2"/>
  <c r="N61" i="2" s="1"/>
  <c r="R61" i="2"/>
  <c r="I95" i="2"/>
  <c r="G99" i="2"/>
  <c r="G98" i="2" s="1"/>
  <c r="E102" i="2"/>
  <c r="N102" i="2" s="1"/>
  <c r="R15" i="2"/>
  <c r="D98" i="2"/>
  <c r="H88" i="2"/>
  <c r="J74" i="2"/>
  <c r="E101" i="2"/>
  <c r="N101" i="2" s="1"/>
  <c r="E103" i="2"/>
  <c r="N103" i="2" s="1"/>
  <c r="R86" i="2"/>
  <c r="H50" i="2"/>
  <c r="J32" i="2"/>
  <c r="F98" i="2"/>
  <c r="U13" i="2"/>
  <c r="U12" i="2" s="1"/>
  <c r="K13" i="2"/>
  <c r="K12" i="2" s="1"/>
  <c r="K8" i="2" s="1"/>
  <c r="V12" i="2"/>
  <c r="J15" i="2" l="1"/>
  <c r="I93" i="2"/>
  <c r="I13" i="2" s="1"/>
  <c r="I12" i="2" s="1"/>
  <c r="E15" i="2"/>
  <c r="N15" i="2" s="1"/>
  <c r="H37" i="2"/>
  <c r="H86" i="2"/>
  <c r="M95" i="2"/>
  <c r="E37" i="2"/>
  <c r="N37" i="2" s="1"/>
  <c r="L32" i="2"/>
  <c r="J80" i="2"/>
  <c r="F13" i="2"/>
  <c r="F12" i="2" s="1"/>
  <c r="J50" i="2"/>
  <c r="J88" i="2"/>
  <c r="H13" i="2"/>
  <c r="H12" i="2" s="1"/>
  <c r="G13" i="2"/>
  <c r="D13" i="2"/>
  <c r="D12" i="2" s="1"/>
  <c r="J70" i="2" l="1"/>
  <c r="L15" i="2"/>
  <c r="S32" i="2"/>
  <c r="T32" i="2"/>
  <c r="S95" i="2"/>
  <c r="T95" i="2"/>
  <c r="E95" i="2"/>
  <c r="N95" i="2" s="1"/>
  <c r="O95" i="2"/>
  <c r="R95" i="2"/>
  <c r="G12" i="2"/>
  <c r="J56" i="2"/>
  <c r="J89" i="2"/>
  <c r="L80" i="2"/>
  <c r="E13" i="7"/>
  <c r="E25" i="7" s="1"/>
  <c r="F13" i="7"/>
  <c r="F25" i="7" s="1"/>
  <c r="G13" i="7"/>
  <c r="G25" i="7" s="1"/>
  <c r="E14" i="7"/>
  <c r="E26" i="7" s="1"/>
  <c r="F14" i="7"/>
  <c r="F26" i="7" s="1"/>
  <c r="G14" i="7"/>
  <c r="G26" i="7" s="1"/>
  <c r="E15" i="7"/>
  <c r="E27" i="7" s="1"/>
  <c r="F15" i="7"/>
  <c r="F27" i="7" s="1"/>
  <c r="G15" i="7"/>
  <c r="G27" i="7" s="1"/>
  <c r="D15" i="7"/>
  <c r="D27" i="7" s="1"/>
  <c r="D14" i="7"/>
  <c r="D26" i="7" s="1"/>
  <c r="D13" i="7"/>
  <c r="D25" i="7" s="1"/>
  <c r="E12" i="7"/>
  <c r="E24" i="7" s="1"/>
  <c r="F12" i="7"/>
  <c r="F24" i="7" s="1"/>
  <c r="G12" i="7"/>
  <c r="G24" i="7" s="1"/>
  <c r="D12" i="7"/>
  <c r="D24" i="7" s="1"/>
  <c r="G8" i="2" l="1"/>
  <c r="J86" i="2"/>
  <c r="D8" i="2"/>
  <c r="L70" i="2"/>
  <c r="S80" i="2"/>
  <c r="T80" i="2"/>
  <c r="S15" i="2"/>
  <c r="T15" i="2"/>
  <c r="J37" i="2"/>
  <c r="L56" i="2"/>
  <c r="J13" i="2"/>
  <c r="J12" i="2" s="1"/>
  <c r="C15" i="7"/>
  <c r="C13" i="7"/>
  <c r="D19" i="7"/>
  <c r="D21" i="7"/>
  <c r="F21" i="7"/>
  <c r="G20" i="7"/>
  <c r="E20" i="7"/>
  <c r="F19" i="7"/>
  <c r="G18" i="7"/>
  <c r="E18" i="7"/>
  <c r="C12" i="7"/>
  <c r="C14" i="7"/>
  <c r="D18" i="7"/>
  <c r="D20" i="7"/>
  <c r="G21" i="7"/>
  <c r="E21" i="7"/>
  <c r="F20" i="7"/>
  <c r="G19" i="7"/>
  <c r="E19" i="7"/>
  <c r="F18" i="7"/>
  <c r="L89" i="2"/>
  <c r="H8" i="2" l="1"/>
  <c r="L86" i="2"/>
  <c r="S89" i="2"/>
  <c r="T89" i="2"/>
  <c r="F8" i="2"/>
  <c r="L37" i="2"/>
  <c r="S56" i="2"/>
  <c r="T56" i="2"/>
  <c r="S70" i="2"/>
  <c r="T70" i="2"/>
  <c r="L13" i="2"/>
  <c r="L12" i="2" l="1"/>
  <c r="S37" i="2"/>
  <c r="T37" i="2"/>
  <c r="I8" i="2"/>
  <c r="S86" i="2"/>
  <c r="T86" i="2"/>
  <c r="J8" i="2" l="1"/>
  <c r="L8" i="2" l="1"/>
  <c r="M100" i="2" l="1"/>
  <c r="M97" i="2"/>
  <c r="S97" i="2" l="1"/>
  <c r="S100" i="2"/>
  <c r="T100" i="2"/>
  <c r="M94" i="2"/>
  <c r="E97" i="2"/>
  <c r="N97" i="2" s="1"/>
  <c r="O97" i="2"/>
  <c r="O100" i="2"/>
  <c r="R100" i="2"/>
  <c r="M99" i="2"/>
  <c r="E100" i="2"/>
  <c r="S94" i="2" l="1"/>
  <c r="T94" i="2"/>
  <c r="S99" i="2"/>
  <c r="T99" i="2"/>
  <c r="M92" i="2"/>
  <c r="E99" i="2"/>
  <c r="N100" i="2"/>
  <c r="R94" i="2"/>
  <c r="O94" i="2"/>
  <c r="M93" i="2"/>
  <c r="E94" i="2"/>
  <c r="O99" i="2"/>
  <c r="R99" i="2"/>
  <c r="M98" i="2"/>
  <c r="S92" i="2" l="1"/>
  <c r="S93" i="2"/>
  <c r="T93" i="2"/>
  <c r="S98" i="2"/>
  <c r="T98" i="2"/>
  <c r="O98" i="2"/>
  <c r="R98" i="2"/>
  <c r="E93" i="2"/>
  <c r="N93" i="2" s="1"/>
  <c r="N94" i="2"/>
  <c r="O93" i="2"/>
  <c r="R93" i="2"/>
  <c r="N99" i="2"/>
  <c r="E98" i="2"/>
  <c r="N98" i="2" s="1"/>
  <c r="E92" i="2"/>
  <c r="R92" i="2"/>
  <c r="P92" i="2"/>
  <c r="O92" i="2"/>
  <c r="M13" i="2"/>
  <c r="Q92" i="2" l="1"/>
  <c r="S13" i="2"/>
  <c r="T13" i="2"/>
  <c r="O13" i="2"/>
  <c r="R13" i="2"/>
  <c r="N92" i="2"/>
  <c r="E13" i="2"/>
  <c r="N13" i="2" l="1"/>
  <c r="P86" i="2" l="1"/>
  <c r="Q86" i="2" s="1"/>
  <c r="P13" i="2"/>
  <c r="P12" i="2" s="1"/>
  <c r="Q12" i="2" s="1"/>
  <c r="Q91" i="2"/>
  <c r="P8" i="2"/>
  <c r="Q8" i="2" l="1"/>
  <c r="Q13" i="2"/>
  <c r="M104" i="2" l="1"/>
  <c r="O104" i="2" s="1"/>
  <c r="S104" i="2" l="1"/>
  <c r="E104" i="2"/>
  <c r="R104" i="2"/>
  <c r="M12" i="2"/>
  <c r="S12" i="2" l="1"/>
  <c r="T12" i="2"/>
  <c r="O12" i="2"/>
  <c r="R12" i="2"/>
  <c r="N104" i="2"/>
  <c r="E12" i="2"/>
  <c r="N12" i="2" s="1"/>
  <c r="R8" i="2" l="1"/>
  <c r="M8" i="2"/>
  <c r="S8" i="2"/>
  <c r="O8" i="2"/>
  <c r="E8" i="2" l="1"/>
  <c r="N8" i="2"/>
</calcChain>
</file>

<file path=xl/comments1.xml><?xml version="1.0" encoding="utf-8"?>
<comments xmlns="http://schemas.openxmlformats.org/spreadsheetml/2006/main">
  <authors>
    <author>Панько Дарья</author>
  </authors>
  <commentList>
    <comment ref="Z12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по ип 15-19</t>
        </r>
      </text>
    </comment>
    <comment ref="CR12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по ип 15-19</t>
        </r>
      </text>
    </comment>
  </commentList>
</comments>
</file>

<file path=xl/comments2.xml><?xml version="1.0" encoding="utf-8"?>
<comments xmlns="http://schemas.openxmlformats.org/spreadsheetml/2006/main">
  <authors>
    <author>Панько Дарья</author>
  </authors>
  <commentList>
    <comment ref="Z12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по ип 15-19</t>
        </r>
      </text>
    </comment>
    <comment ref="CR12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по ип 15-19</t>
        </r>
      </text>
    </comment>
  </commentList>
</comments>
</file>

<file path=xl/sharedStrings.xml><?xml version="1.0" encoding="utf-8"?>
<sst xmlns="http://schemas.openxmlformats.org/spreadsheetml/2006/main" count="1009" uniqueCount="301">
  <si>
    <t xml:space="preserve">№ </t>
  </si>
  <si>
    <t>Наименование объекта</t>
  </si>
  <si>
    <t>Остаток стоимости
на начало
года *</t>
  </si>
  <si>
    <t>Объем финансирования [отчетный год]</t>
  </si>
  <si>
    <t>Освоено (закрыто актами выполнен-
ных работ),
млн. рублей</t>
  </si>
  <si>
    <t>Введено (оформлено актами ввода
в эксплуатацию),
млн. рублей</t>
  </si>
  <si>
    <t>Осталось профинанси-
ровать по ре-
зультатам отчетного периода *</t>
  </si>
  <si>
    <t>Отклонение ***</t>
  </si>
  <si>
    <t>Причины отклонений</t>
  </si>
  <si>
    <t>всего</t>
  </si>
  <si>
    <t>I кв.</t>
  </si>
  <si>
    <t>II кв.</t>
  </si>
  <si>
    <t>III кв.</t>
  </si>
  <si>
    <t>IV кв.</t>
  </si>
  <si>
    <t>млн. рублей</t>
  </si>
  <si>
    <t>%</t>
  </si>
  <si>
    <t>в том числе за счет</t>
  </si>
  <si>
    <t>план **</t>
  </si>
  <si>
    <t>факт ***</t>
  </si>
  <si>
    <t>план</t>
  </si>
  <si>
    <t>факт</t>
  </si>
  <si>
    <t>за отчетный квартал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</si>
  <si>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</si>
  <si>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</si>
  <si>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ВСЕГО</t>
  </si>
  <si>
    <t>1</t>
  </si>
  <si>
    <t>ПИР</t>
  </si>
  <si>
    <t>2</t>
  </si>
  <si>
    <t>2.1</t>
  </si>
  <si>
    <t>КЛ 0,4 кВ</t>
  </si>
  <si>
    <t>2.2</t>
  </si>
  <si>
    <t>КЛ 6-10 кВ</t>
  </si>
  <si>
    <t>2.3</t>
  </si>
  <si>
    <t>ВЛ 0,4 кВ</t>
  </si>
  <si>
    <t>2.4</t>
  </si>
  <si>
    <t>ВЛ 6-10 кВ</t>
  </si>
  <si>
    <t>Приложение № 7.2
к Приказу Минэнерго России
от 24.03.2010 № 114</t>
  </si>
  <si>
    <t>М.П.</t>
  </si>
  <si>
    <t>Наименование объекта *</t>
  </si>
  <si>
    <t>Фактически профинансировано, млн. руб.</t>
  </si>
  <si>
    <t>Отклонение фактической стоимости работ по плановой стоимости, млн. руб.</t>
  </si>
  <si>
    <t>Фактически освоено (закрыто актами выполненных работ), млн. руб.</t>
  </si>
  <si>
    <t>Технические характеристики созданных объектов</t>
  </si>
  <si>
    <t>генерирующие объекты</t>
  </si>
  <si>
    <t>подстанции</t>
  </si>
  <si>
    <t>линии электропередачи</t>
  </si>
  <si>
    <t>иные объекты</t>
  </si>
  <si>
    <t>СМР</t>
  </si>
  <si>
    <t>оборудо-
вание и мате-
риалы</t>
  </si>
  <si>
    <t>прочие</t>
  </si>
  <si>
    <t>год ввода
в эксплуа-
тацию</t>
  </si>
  <si>
    <t>норма-
тивный срок службы, лет</t>
  </si>
  <si>
    <t>мощ-
ность, МВт</t>
  </si>
  <si>
    <t>тепловая энергия, Гкал/час</t>
  </si>
  <si>
    <t>коли-
чество
и марка силовых транс-
формато-
ров, шт.</t>
  </si>
  <si>
    <t>мощ-
ность, МВА</t>
  </si>
  <si>
    <t>тип опор</t>
  </si>
  <si>
    <t>марка кабеля</t>
  </si>
  <si>
    <t>протя-
жен-
ность, км</t>
  </si>
  <si>
    <t>Приложение № 8</t>
  </si>
  <si>
    <t>к Приказу Минэнерго России</t>
  </si>
  <si>
    <t>от 24.03.2010 № 114</t>
  </si>
  <si>
    <t>Источник финансирования</t>
  </si>
  <si>
    <t>план *</t>
  </si>
  <si>
    <t>факт **</t>
  </si>
  <si>
    <t>Собственные средства</t>
  </si>
  <si>
    <t>1.1.</t>
  </si>
  <si>
    <t>Прибыль, направляемая на инвестиции:</t>
  </si>
  <si>
    <t>1.1.1.</t>
  </si>
  <si>
    <t>в т.ч. инвестиционная составляющая в тарифе</t>
  </si>
  <si>
    <t>1.1.2.</t>
  </si>
  <si>
    <t>в т.ч. прибыль со свободного сектора</t>
  </si>
  <si>
    <t>1.1.3.</t>
  </si>
  <si>
    <t>1.1.3.1.</t>
  </si>
  <si>
    <t>в т.ч. от технологического присоединения генерации</t>
  </si>
  <si>
    <t>1.1.3.2.</t>
  </si>
  <si>
    <t>в т.ч. от технологического присоединения потребителей</t>
  </si>
  <si>
    <t>1.1.4.</t>
  </si>
  <si>
    <t>Прочая прибыль</t>
  </si>
  <si>
    <t>1.2.</t>
  </si>
  <si>
    <t>Амортизация</t>
  </si>
  <si>
    <t>1.2.1.</t>
  </si>
  <si>
    <t>Амортизация, учтенная в тарифе</t>
  </si>
  <si>
    <t>1.2.2.</t>
  </si>
  <si>
    <t>Прочая амортизация</t>
  </si>
  <si>
    <t>1.2.3.</t>
  </si>
  <si>
    <t>Недоиспользованная амортизация прошлых лет</t>
  </si>
  <si>
    <t>1.3.</t>
  </si>
  <si>
    <t>Возврат НДС</t>
  </si>
  <si>
    <t>1.4.</t>
  </si>
  <si>
    <t>1.4.1.</t>
  </si>
  <si>
    <t>в т.ч. средства допэмиссии</t>
  </si>
  <si>
    <t>1.5.</t>
  </si>
  <si>
    <t>Остаток собственных средств на начало года</t>
  </si>
  <si>
    <t>2.</t>
  </si>
  <si>
    <t>Привлеченные средства, в т.ч.: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</si>
  <si>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</si>
  <si>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</si>
  <si>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</si>
  <si>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</si>
  <si>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</si>
  <si>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</si>
  <si>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</si>
  <si>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</si>
  <si>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</si>
  <si>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</si>
  <si>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</si>
  <si>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</si>
  <si>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</si>
  <si>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</si>
  <si>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</si>
  <si>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</si>
  <si>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</si>
  <si>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</si>
  <si>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Приложение № 9
к Приказу Минэнерго России
от 24.03.2010 № 114</t>
  </si>
  <si>
    <t>Наименование проекта</t>
  </si>
  <si>
    <t>Ввод мощностей</t>
  </si>
  <si>
    <t>Вывод мощностей</t>
  </si>
  <si>
    <t>МВт, Гкал/час, км, МВА</t>
  </si>
  <si>
    <t>Технологическое присоединение, МВт/км</t>
  </si>
  <si>
    <t>Панько Д.М.</t>
  </si>
  <si>
    <t>88172-54-55-71</t>
  </si>
  <si>
    <t>Белоусов С.Н.</t>
  </si>
  <si>
    <t>№</t>
  </si>
  <si>
    <t>Прочие собственные средства (плата за технологическое присоединение потребителей)</t>
  </si>
  <si>
    <t>88712-54-00-24</t>
  </si>
  <si>
    <t>ввод</t>
  </si>
  <si>
    <t>вывод</t>
  </si>
  <si>
    <t>стр-ра</t>
  </si>
  <si>
    <t>в т.ч. выпадающие доходы в тарифе</t>
  </si>
  <si>
    <t>Отчет об исполнении инвестиционной программы, млн. рублей без НДС (представляется ежеквартально)</t>
  </si>
  <si>
    <t>Технологическое присоединение</t>
  </si>
  <si>
    <t>Приобретение автотранспорта и спецтехники</t>
  </si>
  <si>
    <t>ВСЕГО:</t>
  </si>
  <si>
    <t>Техническое перевооружение и реконструкция</t>
  </si>
  <si>
    <t>Проектные работы по перевооружению и реконструкции</t>
  </si>
  <si>
    <t>Кабельные линии 0,4 кВ.</t>
  </si>
  <si>
    <t>Кабельные линии 6-10 кВ.</t>
  </si>
  <si>
    <t xml:space="preserve"> Воздушные линии 04 кВ.</t>
  </si>
  <si>
    <t xml:space="preserve"> Воздушные линии 6-10 кВ.</t>
  </si>
  <si>
    <t xml:space="preserve"> ТП, РП, ПС.</t>
  </si>
  <si>
    <t>Оборудование, не входящее в сметы строек</t>
  </si>
  <si>
    <t>Оборудование, инструмент, средства механизации</t>
  </si>
  <si>
    <t xml:space="preserve">Силовые трансформаторы </t>
  </si>
  <si>
    <t xml:space="preserve">Создание и модернизация систем телемеханики  и связи, оргтехника, программное обеспечение </t>
  </si>
  <si>
    <t>Новое строительство</t>
  </si>
  <si>
    <t>Энергосбережение и повышение энергетической эффективности</t>
  </si>
  <si>
    <t xml:space="preserve">АИИС КУЭ </t>
  </si>
  <si>
    <t>РТП, РП, ТП, ПС</t>
  </si>
  <si>
    <t>1.6.</t>
  </si>
  <si>
    <t>1.7.</t>
  </si>
  <si>
    <t>1.7.1.</t>
  </si>
  <si>
    <t>1.7.2.</t>
  </si>
  <si>
    <t>1.7.3.</t>
  </si>
  <si>
    <t>2.1.1.</t>
  </si>
  <si>
    <t>3.</t>
  </si>
  <si>
    <t>4.</t>
  </si>
  <si>
    <t>исполнение требований действующего законодательства (постановление Правительства РФ от 27.12.2004 г. № 861)</t>
  </si>
  <si>
    <t>Приложение № 7.1
 к Приказу Минэнерго России 
от 24.03.2010 № 114</t>
  </si>
  <si>
    <t>Утверждаю</t>
  </si>
  <si>
    <t xml:space="preserve"> Воздушные линии 0,4 кВ.</t>
  </si>
  <si>
    <t>Объем финансирования 2015 г.</t>
  </si>
  <si>
    <t>Отчет об источниках финансирования инвестиционных программ ГП ВО "Облстные электротеплосети"
 за 2015 год, млн. рублей с НДС</t>
  </si>
  <si>
    <t>2015 г.</t>
  </si>
  <si>
    <t>1.1</t>
  </si>
  <si>
    <t>1.2</t>
  </si>
  <si>
    <t>1.3</t>
  </si>
  <si>
    <t>1.4</t>
  </si>
  <si>
    <t>1.5</t>
  </si>
  <si>
    <t>1.6</t>
  </si>
  <si>
    <t>1.7</t>
  </si>
  <si>
    <t>1.8</t>
  </si>
  <si>
    <t xml:space="preserve"> ТП, РП, ПС</t>
  </si>
  <si>
    <t>Силовые трансформаторы</t>
  </si>
  <si>
    <t>Новое строительство ТП, РП, РТП, ПС</t>
  </si>
  <si>
    <t>Новое строительство КЛ 6-10кВ</t>
  </si>
  <si>
    <t>4/5,38</t>
  </si>
  <si>
    <t>Панько Д.М. 88172-54-55-71</t>
  </si>
  <si>
    <t>Белоусов С.Н. 88172-57-00-24</t>
  </si>
  <si>
    <t xml:space="preserve">Приложение  </t>
  </si>
  <si>
    <t>к приказу Министерства энергетики России</t>
  </si>
  <si>
    <t>от «24» марта 2010 г. № 114</t>
  </si>
  <si>
    <t>ОТЧЕТ   ГП ВО "Областные электротеплосети"</t>
  </si>
  <si>
    <t xml:space="preserve">             об исполнении инвестиционной программы </t>
  </si>
  <si>
    <t>_______________________________________________________</t>
  </si>
  <si>
    <r>
      <t xml:space="preserve">1 </t>
    </r>
    <r>
      <rPr>
        <sz val="9"/>
        <color theme="1"/>
        <rFont val="Times New Roman"/>
        <family val="1"/>
        <charset val="204"/>
      </rPr>
      <t xml:space="preserve">Решение об установлении цен (тарифов), при принятии которого в состав необходимой валовой выручки указанного субъекта контроля (надзора) включены расходы, запланированные на финансирование инвестиционных проектов (отдельных мероприятий), предусмотренных инвестиционной программой.  </t>
    </r>
  </si>
  <si>
    <r>
      <t xml:space="preserve">2  </t>
    </r>
    <r>
      <rPr>
        <sz val="9"/>
        <color theme="1"/>
        <rFont val="Times New Roman"/>
        <family val="1"/>
        <charset val="204"/>
      </rPr>
      <t xml:space="preserve">Нарастающим итогом за год.   </t>
    </r>
  </si>
  <si>
    <r>
      <t xml:space="preserve">3  </t>
    </r>
    <r>
      <rPr>
        <sz val="9"/>
        <color theme="1"/>
        <rFont val="Times New Roman"/>
        <family val="1"/>
        <charset val="204"/>
      </rPr>
      <t xml:space="preserve">В соответствии с утвержденной инвестиционной программой. </t>
    </r>
  </si>
  <si>
    <r>
      <t xml:space="preserve">4  </t>
    </r>
    <r>
      <rPr>
        <sz val="9"/>
        <color theme="1"/>
        <rFont val="Times New Roman"/>
        <family val="1"/>
        <charset val="204"/>
      </rPr>
      <t xml:space="preserve">В ценах отчетного года. </t>
    </r>
  </si>
  <si>
    <r>
      <t>5</t>
    </r>
    <r>
      <rPr>
        <sz val="9"/>
        <color theme="1"/>
        <rFont val="Times New Roman"/>
        <family val="1"/>
        <charset val="204"/>
      </rPr>
      <t xml:space="preserve">  При государственном регулировании цен (тарифов) с применением метода обеспечения доходности инвестированного капитала. </t>
    </r>
  </si>
  <si>
    <t>Реконструкция КЛ-6 кВ направлением РП №9 - ТП №266</t>
  </si>
  <si>
    <t>Реконструкция КЛ-6 кВ направлением ТП-34СЖД - ТП №662</t>
  </si>
  <si>
    <t>ТП32-ТП2 (13.209.010.01.231.1)</t>
  </si>
  <si>
    <t>Вынос ВЛ 0,4 кВ от ТП-3 на участке строительства жилого дома, ул.Ольховая, 1-а (ООО СаМат)</t>
  </si>
  <si>
    <t>АВбБШв-1-4х70</t>
  </si>
  <si>
    <t>ААБ-10 3х120</t>
  </si>
  <si>
    <t>ж/б</t>
  </si>
  <si>
    <t>КЛ-6 кВ ТП32- ТП2</t>
  </si>
  <si>
    <t>СИП</t>
  </si>
  <si>
    <t>_________________А.А. Цветков</t>
  </si>
  <si>
    <t>Плановый объем финансирования,
млн. руб. *</t>
  </si>
  <si>
    <t>________________А.А. Цветков</t>
  </si>
  <si>
    <r>
      <t xml:space="preserve">Наименование, дата утверждения инвестиционной программы, сведения о внесении изменений и внесенных изменениях в инвестиционную программу: </t>
    </r>
    <r>
      <rPr>
        <u/>
        <sz val="14"/>
        <color theme="1"/>
        <rFont val="Times New Roman"/>
        <family val="1"/>
        <charset val="204"/>
      </rPr>
      <t>Инвестиционная программа ГП ВО "Областные электротеплосети" на 2015-2019 гг.</t>
    </r>
  </si>
  <si>
    <r>
      <t>Наименование, реквизиты решения об установлении цен (тарифов):</t>
    </r>
    <r>
      <rPr>
        <vertAlign val="superscript"/>
        <sz val="14"/>
        <color theme="1"/>
        <rFont val="Times New Roman"/>
        <family val="1"/>
        <charset val="204"/>
      </rPr>
      <t xml:space="preserve">   </t>
    </r>
    <r>
      <rPr>
        <u/>
        <sz val="14"/>
        <color theme="1"/>
        <rFont val="Times New Roman"/>
        <family val="1"/>
        <charset val="204"/>
      </rPr>
      <t>приказ Региональной энергетической комиссии "Об установлении единых (котловых) тарифов на услуги по передаче электрической энергии по электрическим сетям на территории Вологодской области на 2015 год от 26.12.2014 № 996</t>
    </r>
  </si>
  <si>
    <t>Вынос КЛ 0,4 кВ "ТП356 - админ.здание, ул.Герцена, 54" (ООО Соната)</t>
  </si>
  <si>
    <t>Переустройство ВЛ 0,4 кВ и прокладка КЛ 0,4 кВ от ТП-700 (многокв.жилой дом, Пречист.наб)</t>
  </si>
  <si>
    <t>вынос КЛ 0,4 кВ, КЛ 6 кВ по ул.Пушкинская,10 (ООО Бизнес Центр Проспект)</t>
  </si>
  <si>
    <t>КЛ 10 кВ П/С "Восточная"-ТП 561 в соответствии с ТУ ТП-11/0431 (13.209.010.01.273.1.0000)</t>
  </si>
  <si>
    <t>КЛ 10 кВ ТП374-ТП64</t>
  </si>
  <si>
    <t>Переустройство КЛ 6 кВ "ТП439 - ТП286"</t>
  </si>
  <si>
    <t>Вынос ВЛ 0,4 кВ от ТП1-89 АЗС, г.Вытегра, ул.Южная (ООО Сфера)</t>
  </si>
  <si>
    <t>Вынос ВЛ 0,4 кВ от КТП-143 в районе строительства ж/дома, ул.Восточная-Спирина (Вологдаагрострой)</t>
  </si>
  <si>
    <t>1.7.4.</t>
  </si>
  <si>
    <t>Расширение производственных баз</t>
  </si>
  <si>
    <t>АВбБШв-1-4х71</t>
  </si>
  <si>
    <t>АВбБШв-1-4х72</t>
  </si>
  <si>
    <t>ААБ-10 3х121</t>
  </si>
  <si>
    <t>ААБ-10 3х122</t>
  </si>
  <si>
    <t>ААБ-10 3х123</t>
  </si>
  <si>
    <t>ААБ-10 3х124</t>
  </si>
  <si>
    <t>ААБ-10 3х125</t>
  </si>
  <si>
    <t>ААБ-10 3х126</t>
  </si>
  <si>
    <t>ААБ-10 3х127</t>
  </si>
  <si>
    <t>1,2/10,39</t>
  </si>
  <si>
    <t>0,25/0,75</t>
  </si>
  <si>
    <t>27,8/58,34</t>
  </si>
  <si>
    <t>22,35/42,82</t>
  </si>
  <si>
    <t>Утверждаю
Директор
ГП ВО "Областные электротеплосети"</t>
  </si>
  <si>
    <t>Директор
ГП ВО "Областные электротеплосети"</t>
  </si>
  <si>
    <t>Приложение № 6.1
 к Приказу Минэнерго России 
от 24.03.2010 № 114</t>
  </si>
  <si>
    <t>Приложение № 6.2</t>
  </si>
  <si>
    <t>Приложение № 6.3
к Приказу Минэнерго России
от 24.03.2010 № 114</t>
  </si>
  <si>
    <t>Отчет об исполнении инвестиционной программы ГП ВО "Областные электротеплосети", млн. рублей с НДС (представляется ежеквартально)</t>
  </si>
  <si>
    <t xml:space="preserve">Отчет о вводах/выводах объектов ГП ВО "Областные электротеплосети" за  2015 год </t>
  </si>
  <si>
    <t>Отчет об исполнении основных этапов работ по реализации инвестиционной программы ГП ВО "Облстные электротеплосети" за  2015 год</t>
  </si>
  <si>
    <t>за 2015 г.</t>
  </si>
  <si>
    <t>______________А.А. Цветков</t>
  </si>
  <si>
    <t>"____"______________2016  года</t>
  </si>
  <si>
    <t>"____"______________2016 года</t>
  </si>
  <si>
    <t>-</t>
  </si>
  <si>
    <t>КЛ-0,4 кВ «ТП 185 – ВРУ ж.д. Зосимовская,52»</t>
  </si>
  <si>
    <t>КЛ-0,4 кВ «ТП 185 – ВРУ ж.д. Ветошкина,23»</t>
  </si>
  <si>
    <t>КЛ-0,4 кВ «ТП 445 – ВРУ ж.д. Новгородская,9а»</t>
  </si>
  <si>
    <t>КЛ-0,4 кВ «ТП 445 – ВРУ ж.д. Новгородская,9г»</t>
  </si>
  <si>
    <t>КЛ-0,4 кВ «ТП 445 – ВРУ ж.д. Новгородская,9б»</t>
  </si>
  <si>
    <t>КЛ-0,4 кВ «ТП 655 – ВРУ шк. Болонина, 32(уч.корпус)»</t>
  </si>
  <si>
    <t>КЛ-0,4 кВ «ТП 655 – ВРУ шк. Болонина, 32(спорт.корпус)»</t>
  </si>
  <si>
    <t>КЛ-0,4 кВ «ТП 655 – ВРУ шк. Болонина, 32(спал.корпус)»</t>
  </si>
  <si>
    <t>КЛ-0,4 кВ «ТП 193 – ВРУ ж.д. Гагарина,53»</t>
  </si>
  <si>
    <t>КЛ-0,4 кВ «ТП 106 – ВРУ ж.д. Козленская,127»</t>
  </si>
  <si>
    <t>КЛ-0,4 кВ «ТП 367 – ВРУ ж.д. Герцена,94»</t>
  </si>
  <si>
    <t>КЛ-0,4 кВ «ТП 367 – ВРУ ж.д. Ветошкина,99»</t>
  </si>
  <si>
    <t>КЛ-0,4 кВ «ТП 533 – DРУ ж.д. 1мкр. ПЗ, 9»</t>
  </si>
  <si>
    <t>КЛ-0,4 кВ «ТП 533 – ВРУ ж.д. 1мкр. ПЗ, 10»</t>
  </si>
  <si>
    <t>КЛ-0,4 кВ «ТП 534 – ВРУ ж.д. 1мкр. ПЗ, 21»</t>
  </si>
  <si>
    <t>КЛ-0,4 кВ «ТП 534 – ВРУ ж.д. 1мкр. ПЗ, 23»</t>
  </si>
  <si>
    <t>КЛ-0,4 кВ «ТП 427 – ВРУ шк. Поповича, 26а»</t>
  </si>
  <si>
    <t>КЛ-0,4 кВ «ТП 422– ВРУ ж/д Советский пр., 131»</t>
  </si>
  <si>
    <t>КЛ 0,4 ТП217-ВРУ здания СТО Козленская</t>
  </si>
  <si>
    <t>КЛ-6 кВ «ТП 13 – ТП149»</t>
  </si>
  <si>
    <t>КЛ-6 кВ «ТП 22 – ТП303»</t>
  </si>
  <si>
    <t>КЛ-6 кВ «ТП 27 – ТП63»</t>
  </si>
  <si>
    <t>КЛ-6 кВ «ТП 32 – ТП2»</t>
  </si>
  <si>
    <t>КЛ-6 кВ «ТП 35 – ТП193»</t>
  </si>
  <si>
    <t>КЛ-6 кВ «ТП 56 – ТП258»</t>
  </si>
  <si>
    <t>КЛ-6 кВ «ТП 60 – ТП121»</t>
  </si>
  <si>
    <t>КЛ-6 кВ «ТП 69 – ТП309»</t>
  </si>
  <si>
    <t>КЛ-6 кВ «ТП 110 – ТП113»</t>
  </si>
  <si>
    <t>КЛ-6 кВ «ТП 121 – ТП153»</t>
  </si>
  <si>
    <t>КЛ-6 кВ «ТП 131 – ТП188»</t>
  </si>
  <si>
    <t>КЛ-6 кВ «ТП 171 – ТП 247»</t>
  </si>
  <si>
    <t>КЛ-6 кВ «ТП 171 – ТП363»</t>
  </si>
  <si>
    <t>КЛ-6 кВ «ТП 184 – ТП 211»</t>
  </si>
  <si>
    <t>КЛ-6 кВ «ТП 232 –     РП 9»</t>
  </si>
  <si>
    <t>КЛ-6 кВ «ТП 368 – ТП411»</t>
  </si>
  <si>
    <t>КЛ-6 кВ «ТП 23 – ТП 363»</t>
  </si>
  <si>
    <t>КЛ-6 кВ «ТП 507 – ТП 30»</t>
  </si>
  <si>
    <t>КЛ-6 кВ «РП 8 – ТП295»</t>
  </si>
  <si>
    <t>КЛ-6 кВ «РП 8 – ТП262»</t>
  </si>
  <si>
    <t>КЛ-6 кВ «РП 13 – ТП388»</t>
  </si>
  <si>
    <t>КЛ-6 кВ «ТП 34 (СЖД) – ТП\660»</t>
  </si>
  <si>
    <t>КЛ-6 кВ  – ВЛ 6 кВ №35</t>
  </si>
  <si>
    <t>КЛ 10 кВ "ЛЭП 10 кВ №12 - ТП 502"</t>
  </si>
  <si>
    <t>вынос КЛ 6-10 "ТП833-ТП217" из пятна застройки жилого комплекса, ул.Козленская (Железобетон-12)</t>
  </si>
  <si>
    <t>ВЛ-0,4 кВ от ТП-548 (Вологда)</t>
  </si>
  <si>
    <t>ВЛ-0,4 кВ от ТП-549 (Вологда)</t>
  </si>
  <si>
    <t>ВЛ-0,4 кВ от ТП-598 (Вологда)</t>
  </si>
  <si>
    <t>ВЛ-0,4 кВ от ТП-34 (Вологда)</t>
  </si>
  <si>
    <t>ВЛ-0,4 кВ от ТП-132 (Вологда)</t>
  </si>
  <si>
    <t>ВЛ-0,4 кВ от ТП-454 (Вологда)</t>
  </si>
  <si>
    <t>ВЛ-0,4 кВ от ТП-620 (Вологда)</t>
  </si>
  <si>
    <t>ВЛ-0,4 кВ от ТП-320 (Вологда)</t>
  </si>
  <si>
    <t>ВЛ-0,4 кВ от ТП-723 (Вологда)</t>
  </si>
  <si>
    <t>ВЛ-0,4 кВ от ТП-260 (Вологда)</t>
  </si>
  <si>
    <t>ВЛ-0,4 кВ от ТП-139 (Вологда)</t>
  </si>
  <si>
    <t>ВЛ-0,4 кВ от ТП-427 (Вологда)</t>
  </si>
  <si>
    <t xml:space="preserve">ВЛ-10 кВ №1 </t>
  </si>
  <si>
    <t xml:space="preserve">ВЛ-6 кВ №34 </t>
  </si>
  <si>
    <t xml:space="preserve">ВЛ-6 кВ №10 </t>
  </si>
  <si>
    <t xml:space="preserve">ВЛ-10 кВ №6 </t>
  </si>
  <si>
    <t>ВЛ 10 кВ ЛЭП №1 (строит.КЛ 10кВ "ТП421-КТП191")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</si>
</sst>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?_р_._-;_-@_-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482">
    <xf numFmtId="0" fontId="0" fillId="0" borderId="0" xfId="0"/>
    <xf numFmtId="0" fontId="3" fillId="0" borderId="0" xfId="0" applyFont="1" applyAlignment="1">
      <alignment wrapText="1"/>
    </xf>
    <xf numFmtId="164" fontId="3" fillId="0" borderId="0" xfId="1" applyFont="1" applyAlignment="1">
      <alignment wrapText="1"/>
    </xf>
    <xf numFmtId="164" fontId="3" fillId="0" borderId="0" xfId="1" applyFont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164" fontId="6" fillId="0" borderId="0" xfId="1" applyFont="1" applyAlignment="1">
      <alignment wrapText="1"/>
    </xf>
    <xf numFmtId="164" fontId="6" fillId="0" borderId="0" xfId="1" applyFont="1" applyAlignment="1">
      <alignment horizontal="right" wrapText="1"/>
    </xf>
    <xf numFmtId="164" fontId="6" fillId="0" borderId="1" xfId="1" applyFont="1" applyBorder="1" applyAlignment="1">
      <alignment horizontal="center" wrapText="1"/>
    </xf>
    <xf numFmtId="164" fontId="3" fillId="0" borderId="2" xfId="1" applyFont="1" applyBorder="1" applyAlignment="1">
      <alignment horizontal="center" vertical="top" wrapText="1"/>
    </xf>
    <xf numFmtId="164" fontId="6" fillId="0" borderId="0" xfId="1" applyFont="1" applyAlignment="1">
      <alignment horizontal="left" wrapText="1"/>
    </xf>
    <xf numFmtId="164" fontId="7" fillId="0" borderId="13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4" fontId="7" fillId="0" borderId="10" xfId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64" fontId="3" fillId="0" borderId="10" xfId="1" applyFont="1" applyBorder="1" applyAlignment="1">
      <alignment horizontal="center" vertical="center" wrapText="1"/>
    </xf>
    <xf numFmtId="164" fontId="3" fillId="0" borderId="10" xfId="1" applyFont="1" applyBorder="1" applyAlignment="1">
      <alignment horizontal="left" vertical="center" wrapText="1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164" fontId="6" fillId="0" borderId="0" xfId="1" applyFont="1"/>
    <xf numFmtId="164" fontId="6" fillId="0" borderId="0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4" fillId="0" borderId="0" xfId="0" applyFont="1"/>
    <xf numFmtId="0" fontId="7" fillId="0" borderId="0" xfId="0" applyFont="1"/>
    <xf numFmtId="0" fontId="11" fillId="0" borderId="0" xfId="0" applyFont="1"/>
    <xf numFmtId="0" fontId="3" fillId="0" borderId="0" xfId="0" applyFont="1" applyBorder="1" applyAlignment="1">
      <alignment horizontal="center"/>
    </xf>
    <xf numFmtId="0" fontId="12" fillId="0" borderId="0" xfId="0" applyFont="1"/>
    <xf numFmtId="164" fontId="6" fillId="0" borderId="0" xfId="1" applyFont="1" applyAlignment="1">
      <alignment horizontal="right"/>
    </xf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0" fontId="3" fillId="0" borderId="0" xfId="0" applyFont="1" applyAlignment="1">
      <alignment vertical="center"/>
    </xf>
    <xf numFmtId="164" fontId="6" fillId="0" borderId="0" xfId="1" applyFont="1" applyAlignment="1">
      <alignment vertical="center"/>
    </xf>
    <xf numFmtId="164" fontId="7" fillId="0" borderId="10" xfId="1" applyFont="1" applyBorder="1" applyAlignment="1">
      <alignment horizontal="center" vertical="center" wrapText="1"/>
    </xf>
    <xf numFmtId="164" fontId="3" fillId="0" borderId="0" xfId="1" quotePrefix="1" applyFont="1" applyAlignment="1">
      <alignment wrapText="1"/>
    </xf>
    <xf numFmtId="164" fontId="7" fillId="0" borderId="10" xfId="1" applyFont="1" applyBorder="1" applyAlignment="1">
      <alignment horizontal="center" vertical="center" wrapText="1"/>
    </xf>
    <xf numFmtId="164" fontId="7" fillId="0" borderId="13" xfId="1" applyFont="1" applyBorder="1" applyAlignment="1">
      <alignment horizontal="center" vertical="center" wrapText="1"/>
    </xf>
    <xf numFmtId="164" fontId="0" fillId="0" borderId="0" xfId="1" applyFont="1"/>
    <xf numFmtId="164" fontId="0" fillId="0" borderId="0" xfId="0" applyNumberFormat="1"/>
    <xf numFmtId="164" fontId="7" fillId="0" borderId="10" xfId="1" applyFont="1" applyBorder="1" applyAlignment="1">
      <alignment horizontal="center" vertical="center" wrapText="1"/>
    </xf>
    <xf numFmtId="164" fontId="3" fillId="0" borderId="10" xfId="1" applyFont="1" applyBorder="1" applyAlignment="1">
      <alignment horizontal="center" vertical="center" wrapText="1"/>
    </xf>
    <xf numFmtId="164" fontId="3" fillId="0" borderId="10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164" fontId="6" fillId="0" borderId="0" xfId="1" applyFont="1" applyAlignment="1">
      <alignment horizontal="right" wrapText="1"/>
    </xf>
    <xf numFmtId="0" fontId="15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" fontId="15" fillId="0" borderId="16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14" fontId="15" fillId="0" borderId="16" xfId="0" applyNumberFormat="1" applyFont="1" applyBorder="1" applyAlignment="1">
      <alignment horizontal="center" vertical="center" wrapText="1"/>
    </xf>
    <xf numFmtId="164" fontId="3" fillId="0" borderId="0" xfId="1" applyFont="1" applyAlignment="1">
      <alignment vertical="center" wrapText="1"/>
    </xf>
    <xf numFmtId="0" fontId="15" fillId="0" borderId="32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14" fontId="15" fillId="0" borderId="32" xfId="0" applyNumberFormat="1" applyFont="1" applyBorder="1" applyAlignment="1">
      <alignment horizontal="center" vertical="center" wrapText="1"/>
    </xf>
    <xf numFmtId="16" fontId="15" fillId="0" borderId="32" xfId="0" applyNumberFormat="1" applyFont="1" applyBorder="1" applyAlignment="1">
      <alignment horizontal="center" vertical="center" wrapText="1"/>
    </xf>
    <xf numFmtId="16" fontId="15" fillId="0" borderId="34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 wrapText="1"/>
    </xf>
    <xf numFmtId="164" fontId="7" fillId="0" borderId="11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164" fontId="7" fillId="0" borderId="13" xfId="1" applyFont="1" applyBorder="1" applyAlignment="1">
      <alignment horizontal="center" vertical="center" wrapText="1"/>
    </xf>
    <xf numFmtId="164" fontId="7" fillId="0" borderId="33" xfId="1" applyFont="1" applyBorder="1" applyAlignment="1">
      <alignment horizontal="left" vertical="center" wrapText="1"/>
    </xf>
    <xf numFmtId="164" fontId="3" fillId="0" borderId="33" xfId="1" applyFont="1" applyBorder="1" applyAlignment="1">
      <alignment horizontal="left" vertical="center" wrapText="1"/>
    </xf>
    <xf numFmtId="164" fontId="7" fillId="0" borderId="33" xfId="1" applyFont="1" applyBorder="1" applyAlignment="1">
      <alignment horizontal="center" vertical="center" wrapText="1"/>
    </xf>
    <xf numFmtId="164" fontId="7" fillId="0" borderId="27" xfId="1" applyFont="1" applyBorder="1" applyAlignment="1">
      <alignment horizontal="center" vertical="center" wrapText="1"/>
    </xf>
    <xf numFmtId="164" fontId="3" fillId="0" borderId="48" xfId="1" applyFont="1" applyBorder="1" applyAlignment="1">
      <alignment horizontal="center" vertical="center" wrapText="1"/>
    </xf>
    <xf numFmtId="164" fontId="3" fillId="0" borderId="11" xfId="1" applyFont="1" applyBorder="1" applyAlignment="1">
      <alignment horizontal="center" vertical="center" wrapText="1"/>
    </xf>
    <xf numFmtId="164" fontId="7" fillId="0" borderId="25" xfId="1" applyFont="1" applyBorder="1" applyAlignment="1">
      <alignment horizontal="center" vertical="center" wrapText="1"/>
    </xf>
    <xf numFmtId="164" fontId="3" fillId="0" borderId="33" xfId="1" applyFont="1" applyBorder="1" applyAlignment="1">
      <alignment horizontal="center" vertical="center" wrapText="1"/>
    </xf>
    <xf numFmtId="164" fontId="7" fillId="0" borderId="48" xfId="1" applyFont="1" applyBorder="1" applyAlignment="1">
      <alignment horizontal="center" vertical="center" wrapText="1"/>
    </xf>
    <xf numFmtId="164" fontId="7" fillId="0" borderId="15" xfId="1" applyFont="1" applyBorder="1" applyAlignment="1">
      <alignment horizontal="center" vertical="center" wrapText="1"/>
    </xf>
    <xf numFmtId="164" fontId="3" fillId="0" borderId="15" xfId="1" applyFont="1" applyBorder="1" applyAlignment="1">
      <alignment horizontal="center" vertical="center" wrapText="1"/>
    </xf>
    <xf numFmtId="164" fontId="7" fillId="0" borderId="24" xfId="1" applyFont="1" applyBorder="1" applyAlignment="1">
      <alignment horizontal="center" vertical="center" wrapText="1"/>
    </xf>
    <xf numFmtId="0" fontId="18" fillId="0" borderId="0" xfId="3" applyFont="1" applyAlignment="1">
      <alignment horizontal="justify" vertical="center"/>
    </xf>
    <xf numFmtId="0" fontId="1" fillId="0" borderId="0" xfId="3"/>
    <xf numFmtId="0" fontId="19" fillId="0" borderId="0" xfId="3" applyFont="1" applyAlignment="1">
      <alignment horizontal="right" vertical="center"/>
    </xf>
    <xf numFmtId="0" fontId="20" fillId="0" borderId="0" xfId="3" applyFont="1" applyAlignment="1">
      <alignment horizontal="center" vertical="center"/>
    </xf>
    <xf numFmtId="0" fontId="13" fillId="0" borderId="0" xfId="3" applyFont="1" applyAlignment="1">
      <alignment horizontal="right" vertical="center"/>
    </xf>
    <xf numFmtId="0" fontId="21" fillId="0" borderId="0" xfId="3" applyFont="1" applyAlignment="1">
      <alignment horizontal="justify" vertical="center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/>
    </xf>
    <xf numFmtId="0" fontId="1" fillId="0" borderId="0" xfId="3" applyAlignment="1"/>
    <xf numFmtId="0" fontId="1" fillId="0" borderId="0" xfId="3" applyAlignment="1">
      <alignment wrapText="1"/>
    </xf>
    <xf numFmtId="0" fontId="19" fillId="0" borderId="0" xfId="3" applyFont="1" applyAlignment="1">
      <alignment vertical="center"/>
    </xf>
    <xf numFmtId="0" fontId="1" fillId="0" borderId="0" xfId="3" applyAlignment="1">
      <alignment vertical="center" wrapText="1"/>
    </xf>
    <xf numFmtId="0" fontId="13" fillId="0" borderId="0" xfId="3" applyFont="1" applyAlignment="1">
      <alignment horizontal="justify" vertical="center"/>
    </xf>
    <xf numFmtId="0" fontId="19" fillId="0" borderId="0" xfId="3" applyFont="1" applyAlignment="1">
      <alignment horizontal="justify" vertical="center"/>
    </xf>
    <xf numFmtId="0" fontId="24" fillId="0" borderId="0" xfId="3" applyFont="1" applyAlignment="1">
      <alignment horizontal="justify" vertical="center"/>
    </xf>
    <xf numFmtId="0" fontId="25" fillId="0" borderId="0" xfId="3" applyFont="1" applyAlignment="1">
      <alignment horizontal="justify" vertical="center"/>
    </xf>
    <xf numFmtId="164" fontId="7" fillId="0" borderId="10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164" fontId="7" fillId="0" borderId="11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 wrapText="1"/>
    </xf>
    <xf numFmtId="164" fontId="7" fillId="0" borderId="11" xfId="1" applyFont="1" applyBorder="1" applyAlignment="1">
      <alignment horizontal="center" vertical="center" wrapText="1"/>
    </xf>
    <xf numFmtId="164" fontId="7" fillId="0" borderId="13" xfId="1" applyFont="1" applyBorder="1" applyAlignment="1">
      <alignment horizontal="center" vertical="center" wrapText="1"/>
    </xf>
    <xf numFmtId="164" fontId="6" fillId="0" borderId="0" xfId="1" applyFont="1" applyAlignment="1">
      <alignment horizontal="right" wrapText="1"/>
    </xf>
    <xf numFmtId="0" fontId="3" fillId="3" borderId="0" xfId="0" applyFont="1" applyFill="1"/>
    <xf numFmtId="164" fontId="3" fillId="3" borderId="0" xfId="1" applyFont="1" applyFill="1"/>
    <xf numFmtId="0" fontId="3" fillId="3" borderId="0" xfId="1" applyNumberFormat="1" applyFont="1" applyFill="1"/>
    <xf numFmtId="164" fontId="3" fillId="3" borderId="0" xfId="1" applyFont="1" applyFill="1" applyAlignment="1">
      <alignment horizontal="right" wrapText="1"/>
    </xf>
    <xf numFmtId="164" fontId="5" fillId="3" borderId="0" xfId="1" applyFont="1" applyFill="1"/>
    <xf numFmtId="0" fontId="5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right" vertical="center"/>
    </xf>
    <xf numFmtId="0" fontId="6" fillId="3" borderId="0" xfId="0" applyFont="1" applyFill="1"/>
    <xf numFmtId="164" fontId="6" fillId="3" borderId="0" xfId="1" applyFont="1" applyFill="1"/>
    <xf numFmtId="0" fontId="6" fillId="3" borderId="0" xfId="1" applyNumberFormat="1" applyFont="1" applyFill="1"/>
    <xf numFmtId="0" fontId="8" fillId="3" borderId="0" xfId="0" applyFont="1" applyFill="1"/>
    <xf numFmtId="164" fontId="8" fillId="3" borderId="0" xfId="1" applyFont="1" applyFill="1"/>
    <xf numFmtId="0" fontId="8" fillId="3" borderId="0" xfId="1" applyNumberFormat="1" applyFont="1" applyFill="1"/>
    <xf numFmtId="0" fontId="9" fillId="3" borderId="3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164" fontId="8" fillId="3" borderId="32" xfId="1" applyFont="1" applyFill="1" applyBorder="1" applyAlignment="1">
      <alignment horizontal="center" vertical="center"/>
    </xf>
    <xf numFmtId="164" fontId="8" fillId="3" borderId="16" xfId="1" applyFont="1" applyFill="1" applyBorder="1" applyAlignment="1">
      <alignment horizontal="center" vertical="center"/>
    </xf>
    <xf numFmtId="164" fontId="8" fillId="3" borderId="16" xfId="1" applyFont="1" applyFill="1" applyBorder="1" applyAlignment="1">
      <alignment horizontal="center" vertical="center" wrapText="1"/>
    </xf>
    <xf numFmtId="164" fontId="8" fillId="3" borderId="33" xfId="1" applyFont="1" applyFill="1" applyBorder="1" applyAlignment="1">
      <alignment horizontal="center" vertical="center"/>
    </xf>
    <xf numFmtId="164" fontId="8" fillId="3" borderId="20" xfId="1" applyFont="1" applyFill="1" applyBorder="1" applyAlignment="1">
      <alignment horizontal="center" vertical="center" wrapText="1"/>
    </xf>
    <xf numFmtId="0" fontId="8" fillId="3" borderId="16" xfId="1" applyNumberFormat="1" applyFont="1" applyFill="1" applyBorder="1" applyAlignment="1">
      <alignment horizontal="center" vertical="center" wrapText="1"/>
    </xf>
    <xf numFmtId="164" fontId="8" fillId="3" borderId="0" xfId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6" fillId="3" borderId="32" xfId="0" applyFont="1" applyFill="1" applyBorder="1" applyAlignment="1">
      <alignment horizontal="center" vertical="center" wrapText="1"/>
    </xf>
    <xf numFmtId="164" fontId="7" fillId="3" borderId="10" xfId="1" applyFont="1" applyFill="1" applyBorder="1" applyAlignment="1">
      <alignment horizontal="center" vertical="center" wrapText="1"/>
    </xf>
    <xf numFmtId="164" fontId="9" fillId="3" borderId="32" xfId="1" applyFont="1" applyFill="1" applyBorder="1"/>
    <xf numFmtId="164" fontId="9" fillId="3" borderId="16" xfId="1" applyFont="1" applyFill="1" applyBorder="1"/>
    <xf numFmtId="164" fontId="9" fillId="3" borderId="33" xfId="1" applyFont="1" applyFill="1" applyBorder="1"/>
    <xf numFmtId="164" fontId="9" fillId="3" borderId="20" xfId="1" applyFont="1" applyFill="1" applyBorder="1"/>
    <xf numFmtId="0" fontId="9" fillId="3" borderId="16" xfId="1" applyNumberFormat="1" applyFont="1" applyFill="1" applyBorder="1"/>
    <xf numFmtId="164" fontId="9" fillId="3" borderId="0" xfId="1" applyFont="1" applyFill="1"/>
    <xf numFmtId="0" fontId="9" fillId="3" borderId="0" xfId="0" applyFont="1" applyFill="1"/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164" fontId="8" fillId="3" borderId="32" xfId="1" applyFont="1" applyFill="1" applyBorder="1"/>
    <xf numFmtId="164" fontId="8" fillId="3" borderId="16" xfId="1" applyFont="1" applyFill="1" applyBorder="1"/>
    <xf numFmtId="164" fontId="8" fillId="3" borderId="33" xfId="1" applyFont="1" applyFill="1" applyBorder="1"/>
    <xf numFmtId="164" fontId="8" fillId="3" borderId="20" xfId="1" applyFont="1" applyFill="1" applyBorder="1"/>
    <xf numFmtId="0" fontId="8" fillId="3" borderId="16" xfId="1" applyNumberFormat="1" applyFont="1" applyFill="1" applyBorder="1"/>
    <xf numFmtId="0" fontId="14" fillId="3" borderId="10" xfId="0" applyFont="1" applyFill="1" applyBorder="1" applyAlignment="1">
      <alignment vertical="center" wrapText="1"/>
    </xf>
    <xf numFmtId="14" fontId="26" fillId="3" borderId="32" xfId="0" applyNumberFormat="1" applyFont="1" applyFill="1" applyBorder="1" applyAlignment="1">
      <alignment horizontal="center" vertical="center" wrapText="1"/>
    </xf>
    <xf numFmtId="16" fontId="26" fillId="3" borderId="32" xfId="0" applyNumberFormat="1" applyFont="1" applyFill="1" applyBorder="1" applyAlignment="1">
      <alignment horizontal="center" vertical="center" wrapText="1"/>
    </xf>
    <xf numFmtId="16" fontId="26" fillId="3" borderId="34" xfId="0" applyNumberFormat="1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 wrapText="1"/>
    </xf>
    <xf numFmtId="164" fontId="9" fillId="3" borderId="34" xfId="1" applyFont="1" applyFill="1" applyBorder="1"/>
    <xf numFmtId="164" fontId="9" fillId="3" borderId="35" xfId="1" applyFont="1" applyFill="1" applyBorder="1"/>
    <xf numFmtId="164" fontId="9" fillId="3" borderId="48" xfId="1" applyFont="1" applyFill="1" applyBorder="1"/>
    <xf numFmtId="164" fontId="9" fillId="3" borderId="26" xfId="1" applyFont="1" applyFill="1" applyBorder="1"/>
    <xf numFmtId="0" fontId="9" fillId="3" borderId="35" xfId="1" applyNumberFormat="1" applyFont="1" applyFill="1" applyBorder="1"/>
    <xf numFmtId="16" fontId="26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164" fontId="9" fillId="3" borderId="0" xfId="1" applyFont="1" applyFill="1" applyBorder="1"/>
    <xf numFmtId="0" fontId="9" fillId="3" borderId="0" xfId="1" applyNumberFormat="1" applyFont="1" applyFill="1" applyBorder="1"/>
    <xf numFmtId="2" fontId="3" fillId="0" borderId="0" xfId="0" applyNumberFormat="1" applyFont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2" fontId="5" fillId="0" borderId="0" xfId="0" applyNumberFormat="1" applyFont="1"/>
    <xf numFmtId="0" fontId="12" fillId="0" borderId="0" xfId="0" applyFont="1" applyAlignment="1">
      <alignment wrapText="1"/>
    </xf>
    <xf numFmtId="164" fontId="12" fillId="0" borderId="0" xfId="1" applyFont="1" applyAlignment="1">
      <alignment wrapText="1"/>
    </xf>
    <xf numFmtId="164" fontId="12" fillId="0" borderId="0" xfId="1" applyFont="1" applyAlignment="1">
      <alignment vertical="center" wrapText="1"/>
    </xf>
    <xf numFmtId="164" fontId="12" fillId="0" borderId="0" xfId="1" applyFont="1" applyAlignment="1">
      <alignment horizontal="right" wrapText="1"/>
    </xf>
    <xf numFmtId="164" fontId="27" fillId="0" borderId="13" xfId="1" applyFont="1" applyBorder="1" applyAlignment="1">
      <alignment horizontal="center" vertical="center" wrapText="1"/>
    </xf>
    <xf numFmtId="164" fontId="27" fillId="0" borderId="10" xfId="1" applyFont="1" applyBorder="1" applyAlignment="1">
      <alignment horizontal="center" vertical="center" wrapText="1"/>
    </xf>
    <xf numFmtId="164" fontId="27" fillId="0" borderId="33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164" fontId="27" fillId="0" borderId="15" xfId="1" applyFont="1" applyBorder="1" applyAlignment="1">
      <alignment horizontal="center" vertical="center" wrapText="1"/>
    </xf>
    <xf numFmtId="164" fontId="27" fillId="0" borderId="33" xfId="1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164" fontId="12" fillId="0" borderId="10" xfId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164" fontId="12" fillId="0" borderId="33" xfId="1" applyFont="1" applyBorder="1" applyAlignment="1">
      <alignment horizontal="center" vertical="center" wrapText="1"/>
    </xf>
    <xf numFmtId="164" fontId="12" fillId="0" borderId="11" xfId="1" applyFont="1" applyBorder="1" applyAlignment="1">
      <alignment horizontal="center" vertical="center" wrapText="1"/>
    </xf>
    <xf numFmtId="164" fontId="12" fillId="0" borderId="15" xfId="1" applyFont="1" applyBorder="1" applyAlignment="1">
      <alignment horizontal="center" vertical="center" wrapText="1"/>
    </xf>
    <xf numFmtId="164" fontId="12" fillId="0" borderId="33" xfId="1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0" fillId="0" borderId="10" xfId="0" applyFont="1" applyBorder="1" applyAlignment="1">
      <alignment vertical="center" wrapText="1"/>
    </xf>
    <xf numFmtId="0" fontId="27" fillId="0" borderId="0" xfId="0" applyFont="1" applyAlignment="1">
      <alignment wrapText="1"/>
    </xf>
    <xf numFmtId="14" fontId="28" fillId="0" borderId="32" xfId="0" applyNumberFormat="1" applyFont="1" applyBorder="1" applyAlignment="1">
      <alignment horizontal="center" vertical="center" wrapText="1"/>
    </xf>
    <xf numFmtId="16" fontId="28" fillId="0" borderId="32" xfId="0" applyNumberFormat="1" applyFont="1" applyBorder="1" applyAlignment="1">
      <alignment horizontal="center" vertical="center" wrapText="1"/>
    </xf>
    <xf numFmtId="16" fontId="28" fillId="0" borderId="34" xfId="0" applyNumberFormat="1" applyFont="1" applyBorder="1" applyAlignment="1">
      <alignment horizontal="center" vertical="center" wrapText="1"/>
    </xf>
    <xf numFmtId="0" fontId="27" fillId="0" borderId="27" xfId="0" applyFont="1" applyBorder="1" applyAlignment="1">
      <alignment horizontal="left" vertical="center" wrapText="1"/>
    </xf>
    <xf numFmtId="164" fontId="27" fillId="0" borderId="27" xfId="1" applyFont="1" applyBorder="1" applyAlignment="1">
      <alignment horizontal="center" vertical="center" wrapText="1"/>
    </xf>
    <xf numFmtId="164" fontId="27" fillId="0" borderId="48" xfId="1" applyFont="1" applyBorder="1" applyAlignment="1">
      <alignment horizontal="center" vertical="center" wrapText="1"/>
    </xf>
    <xf numFmtId="164" fontId="27" fillId="0" borderId="25" xfId="1" applyFont="1" applyBorder="1" applyAlignment="1">
      <alignment horizontal="center" vertical="center" wrapText="1"/>
    </xf>
    <xf numFmtId="164" fontId="27" fillId="0" borderId="24" xfId="1" applyFont="1" applyBorder="1" applyAlignment="1">
      <alignment horizontal="center" vertical="center" wrapText="1"/>
    </xf>
    <xf numFmtId="164" fontId="12" fillId="0" borderId="48" xfId="1" applyFont="1" applyBorder="1" applyAlignment="1">
      <alignment horizontal="center" vertical="center" wrapText="1"/>
    </xf>
    <xf numFmtId="164" fontId="12" fillId="0" borderId="0" xfId="1" quotePrefix="1" applyFont="1" applyAlignment="1">
      <alignment wrapText="1"/>
    </xf>
    <xf numFmtId="0" fontId="1" fillId="0" borderId="8" xfId="3" applyBorder="1" applyAlignment="1">
      <alignment vertical="center" wrapText="1"/>
    </xf>
    <xf numFmtId="0" fontId="19" fillId="0" borderId="0" xfId="3" applyFont="1" applyAlignment="1">
      <alignment horizontal="justify" vertical="center" wrapText="1"/>
    </xf>
    <xf numFmtId="0" fontId="19" fillId="0" borderId="0" xfId="3" applyFont="1" applyAlignment="1">
      <alignment horizontal="right" vertical="center" wrapText="1"/>
    </xf>
    <xf numFmtId="0" fontId="13" fillId="0" borderId="0" xfId="3" applyFont="1" applyAlignment="1">
      <alignment vertical="center"/>
    </xf>
    <xf numFmtId="0" fontId="19" fillId="2" borderId="0" xfId="3" applyFont="1" applyFill="1" applyAlignment="1">
      <alignment horizontal="justify" vertical="center" wrapText="1"/>
    </xf>
    <xf numFmtId="0" fontId="19" fillId="0" borderId="0" xfId="3" applyFont="1" applyAlignment="1">
      <alignment vertical="center"/>
    </xf>
    <xf numFmtId="0" fontId="1" fillId="0" borderId="0" xfId="3" applyAlignment="1">
      <alignment horizontal="center"/>
    </xf>
    <xf numFmtId="0" fontId="20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164" fontId="7" fillId="0" borderId="10" xfId="1" applyFont="1" applyBorder="1" applyAlignment="1">
      <alignment horizontal="center" vertical="center" wrapText="1"/>
    </xf>
    <xf numFmtId="164" fontId="7" fillId="0" borderId="11" xfId="1" applyFont="1" applyBorder="1" applyAlignment="1">
      <alignment horizontal="center" vertical="center" wrapText="1"/>
    </xf>
    <xf numFmtId="164" fontId="7" fillId="0" borderId="13" xfId="1" applyFont="1" applyBorder="1" applyAlignment="1">
      <alignment horizontal="center" vertical="center" wrapText="1"/>
    </xf>
    <xf numFmtId="164" fontId="7" fillId="0" borderId="12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7" fillId="0" borderId="4" xfId="1" applyFont="1" applyBorder="1" applyAlignment="1">
      <alignment horizontal="center" vertical="center" wrapText="1"/>
    </xf>
    <xf numFmtId="164" fontId="7" fillId="0" borderId="9" xfId="1" applyFont="1" applyBorder="1" applyAlignment="1">
      <alignment horizontal="center" vertical="center" wrapText="1"/>
    </xf>
    <xf numFmtId="164" fontId="7" fillId="0" borderId="5" xfId="1" applyFont="1" applyBorder="1" applyAlignment="1">
      <alignment horizontal="center" vertical="center" wrapText="1"/>
    </xf>
    <xf numFmtId="164" fontId="7" fillId="0" borderId="6" xfId="1" applyFont="1" applyBorder="1" applyAlignment="1">
      <alignment horizontal="center" vertical="center" wrapText="1"/>
    </xf>
    <xf numFmtId="164" fontId="7" fillId="0" borderId="7" xfId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27" fillId="0" borderId="49" xfId="1" applyFont="1" applyBorder="1" applyAlignment="1">
      <alignment horizontal="center" vertical="center" wrapText="1"/>
    </xf>
    <xf numFmtId="164" fontId="27" fillId="0" borderId="50" xfId="1" applyFont="1" applyBorder="1" applyAlignment="1">
      <alignment horizontal="center" vertical="center" wrapText="1"/>
    </xf>
    <xf numFmtId="164" fontId="27" fillId="0" borderId="51" xfId="1" applyFont="1" applyBorder="1" applyAlignment="1">
      <alignment horizontal="center" vertical="center" wrapText="1"/>
    </xf>
    <xf numFmtId="164" fontId="27" fillId="0" borderId="10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23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164" fontId="27" fillId="0" borderId="12" xfId="1" applyFont="1" applyBorder="1" applyAlignment="1">
      <alignment horizontal="center" vertical="center" wrapText="1"/>
    </xf>
    <xf numFmtId="164" fontId="27" fillId="0" borderId="4" xfId="1" applyFont="1" applyBorder="1" applyAlignment="1">
      <alignment horizontal="center" vertical="center" wrapText="1"/>
    </xf>
    <xf numFmtId="164" fontId="27" fillId="0" borderId="37" xfId="1" applyFont="1" applyBorder="1" applyAlignment="1">
      <alignment horizontal="center" vertical="center" wrapText="1"/>
    </xf>
    <xf numFmtId="164" fontId="27" fillId="0" borderId="22" xfId="1" applyFont="1" applyBorder="1" applyAlignment="1">
      <alignment horizontal="center" vertical="center" wrapText="1"/>
    </xf>
    <xf numFmtId="164" fontId="27" fillId="0" borderId="3" xfId="1" applyFont="1" applyBorder="1" applyAlignment="1">
      <alignment horizontal="center" vertical="center" wrapText="1"/>
    </xf>
    <xf numFmtId="164" fontId="27" fillId="0" borderId="8" xfId="1" applyFont="1" applyBorder="1" applyAlignment="1">
      <alignment horizontal="center" vertical="center" wrapText="1"/>
    </xf>
    <xf numFmtId="164" fontId="27" fillId="0" borderId="14" xfId="1" applyFont="1" applyBorder="1" applyAlignment="1">
      <alignment horizontal="center" vertical="center" wrapText="1"/>
    </xf>
    <xf numFmtId="164" fontId="27" fillId="0" borderId="5" xfId="1" applyFont="1" applyBorder="1" applyAlignment="1">
      <alignment horizontal="center" vertical="center" wrapText="1"/>
    </xf>
    <xf numFmtId="164" fontId="27" fillId="0" borderId="6" xfId="1" applyFont="1" applyBorder="1" applyAlignment="1">
      <alignment horizontal="center" vertical="center" wrapText="1"/>
    </xf>
    <xf numFmtId="164" fontId="12" fillId="0" borderId="0" xfId="1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164" fontId="12" fillId="0" borderId="0" xfId="1" applyFont="1" applyBorder="1" applyAlignment="1">
      <alignment horizontal="right" wrapText="1"/>
    </xf>
    <xf numFmtId="164" fontId="12" fillId="0" borderId="0" xfId="1" applyFont="1" applyAlignment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164" fontId="27" fillId="0" borderId="9" xfId="1" applyFont="1" applyBorder="1" applyAlignment="1">
      <alignment horizontal="center" vertical="center" wrapText="1"/>
    </xf>
    <xf numFmtId="164" fontId="27" fillId="0" borderId="18" xfId="1" applyFont="1" applyBorder="1" applyAlignment="1">
      <alignment horizontal="center" vertical="center" wrapText="1"/>
    </xf>
    <xf numFmtId="164" fontId="27" fillId="0" borderId="7" xfId="1" applyFont="1" applyBorder="1" applyAlignment="1">
      <alignment horizontal="center" vertical="center" wrapText="1"/>
    </xf>
    <xf numFmtId="164" fontId="27" fillId="0" borderId="1" xfId="1" applyFont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164" fontId="3" fillId="0" borderId="27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left" vertical="center" wrapText="1"/>
    </xf>
    <xf numFmtId="164" fontId="3" fillId="0" borderId="23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0" fontId="3" fillId="0" borderId="27" xfId="0" applyNumberFormat="1" applyFont="1" applyBorder="1" applyAlignment="1">
      <alignment horizontal="right" vertical="center" wrapText="1"/>
    </xf>
    <xf numFmtId="0" fontId="3" fillId="0" borderId="25" xfId="0" applyNumberFormat="1" applyFont="1" applyBorder="1" applyAlignment="1">
      <alignment horizontal="right" vertical="center" wrapText="1"/>
    </xf>
    <xf numFmtId="0" fontId="3" fillId="0" borderId="26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left" vertical="center" wrapText="1"/>
    </xf>
    <xf numFmtId="164" fontId="3" fillId="0" borderId="25" xfId="0" applyNumberFormat="1" applyFont="1" applyBorder="1" applyAlignment="1">
      <alignment horizontal="left" vertical="center" wrapText="1"/>
    </xf>
    <xf numFmtId="164" fontId="3" fillId="0" borderId="28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right" vertical="center" wrapText="1"/>
    </xf>
    <xf numFmtId="0" fontId="3" fillId="0" borderId="11" xfId="0" applyNumberFormat="1" applyFont="1" applyBorder="1" applyAlignment="1">
      <alignment horizontal="right" vertical="center" wrapText="1"/>
    </xf>
    <xf numFmtId="0" fontId="3" fillId="0" borderId="20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164" fontId="7" fillId="0" borderId="22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3" fillId="0" borderId="20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36" xfId="0" applyNumberFormat="1" applyFont="1" applyBorder="1" applyAlignment="1">
      <alignment horizontal="left" vertical="center" wrapText="1"/>
    </xf>
    <xf numFmtId="0" fontId="3" fillId="0" borderId="27" xfId="0" applyNumberFormat="1" applyFont="1" applyBorder="1" applyAlignment="1">
      <alignment horizontal="left" vertical="center" wrapText="1"/>
    </xf>
    <xf numFmtId="0" fontId="3" fillId="0" borderId="25" xfId="0" applyNumberFormat="1" applyFont="1" applyBorder="1" applyAlignment="1">
      <alignment horizontal="left" vertical="center" wrapText="1"/>
    </xf>
    <xf numFmtId="0" fontId="3" fillId="0" borderId="26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49" fontId="3" fillId="0" borderId="4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36" xfId="0" applyNumberFormat="1" applyFont="1" applyBorder="1" applyAlignment="1">
      <alignment horizontal="left" vertical="center" wrapText="1"/>
    </xf>
    <xf numFmtId="49" fontId="3" fillId="0" borderId="4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6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46" xfId="0" applyNumberFormat="1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21" xfId="0" applyNumberFormat="1" applyFont="1" applyBorder="1" applyAlignment="1">
      <alignment horizontal="left" vertical="center" wrapText="1"/>
    </xf>
    <xf numFmtId="164" fontId="3" fillId="4" borderId="10" xfId="0" applyNumberFormat="1" applyFont="1" applyFill="1" applyBorder="1" applyAlignment="1">
      <alignment horizontal="center" vertical="center"/>
    </xf>
    <xf numFmtId="164" fontId="3" fillId="4" borderId="11" xfId="0" applyNumberFormat="1" applyFont="1" applyFill="1" applyBorder="1" applyAlignment="1">
      <alignment horizontal="center" vertical="center"/>
    </xf>
    <xf numFmtId="164" fontId="3" fillId="4" borderId="20" xfId="0" applyNumberFormat="1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2" xfId="0" applyNumberFormat="1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9" xfId="0" applyNumberFormat="1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64" fontId="6" fillId="0" borderId="0" xfId="1" applyFont="1" applyAlignment="1">
      <alignment horizontal="right" wrapText="1"/>
    </xf>
    <xf numFmtId="164" fontId="6" fillId="0" borderId="0" xfId="1" applyFont="1" applyBorder="1" applyAlignment="1">
      <alignment horizontal="right"/>
    </xf>
    <xf numFmtId="164" fontId="3" fillId="0" borderId="0" xfId="1" applyFont="1" applyBorder="1" applyAlignment="1">
      <alignment horizontal="right"/>
    </xf>
    <xf numFmtId="164" fontId="5" fillId="2" borderId="35" xfId="1" applyFont="1" applyFill="1" applyBorder="1" applyAlignment="1">
      <alignment horizontal="center" vertical="center"/>
    </xf>
    <xf numFmtId="164" fontId="5" fillId="2" borderId="48" xfId="1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164" fontId="5" fillId="0" borderId="0" xfId="1" applyFont="1" applyAlignment="1">
      <alignment horizontal="right" wrapText="1"/>
    </xf>
    <xf numFmtId="164" fontId="5" fillId="0" borderId="0" xfId="1" applyFont="1" applyBorder="1" applyAlignment="1">
      <alignment horizontal="right"/>
    </xf>
    <xf numFmtId="0" fontId="5" fillId="0" borderId="0" xfId="0" applyFont="1"/>
    <xf numFmtId="164" fontId="5" fillId="0" borderId="0" xfId="1" applyFont="1" applyAlignment="1">
      <alignment horizontal="right"/>
    </xf>
    <xf numFmtId="164" fontId="5" fillId="2" borderId="27" xfId="1" applyFont="1" applyFill="1" applyBorder="1" applyAlignment="1">
      <alignment horizontal="center" vertical="center"/>
    </xf>
    <xf numFmtId="164" fontId="5" fillId="2" borderId="25" xfId="1" applyFont="1" applyFill="1" applyBorder="1" applyAlignment="1">
      <alignment horizontal="center" vertical="center"/>
    </xf>
    <xf numFmtId="164" fontId="5" fillId="2" borderId="26" xfId="1" applyFont="1" applyFill="1" applyBorder="1" applyAlignment="1">
      <alignment horizontal="center" vertical="center"/>
    </xf>
    <xf numFmtId="164" fontId="5" fillId="2" borderId="16" xfId="1" applyFont="1" applyFill="1" applyBorder="1" applyAlignment="1">
      <alignment horizontal="center" vertical="center"/>
    </xf>
    <xf numFmtId="164" fontId="5" fillId="2" borderId="33" xfId="1" applyFont="1" applyFill="1" applyBorder="1" applyAlignment="1">
      <alignment horizontal="center" vertical="center"/>
    </xf>
    <xf numFmtId="164" fontId="5" fillId="2" borderId="10" xfId="1" applyFont="1" applyFill="1" applyBorder="1" applyAlignment="1">
      <alignment horizontal="center" vertical="center"/>
    </xf>
    <xf numFmtId="164" fontId="5" fillId="2" borderId="11" xfId="1" applyFont="1" applyFill="1" applyBorder="1" applyAlignment="1">
      <alignment horizontal="center" vertical="center"/>
    </xf>
    <xf numFmtId="164" fontId="5" fillId="2" borderId="20" xfId="1" applyFont="1" applyFill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164" fontId="5" fillId="0" borderId="35" xfId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164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65" fontId="5" fillId="2" borderId="27" xfId="1" applyNumberFormat="1" applyFont="1" applyFill="1" applyBorder="1" applyAlignment="1">
      <alignment horizontal="center" vertical="center"/>
    </xf>
    <xf numFmtId="165" fontId="5" fillId="2" borderId="25" xfId="1" applyNumberFormat="1" applyFont="1" applyFill="1" applyBorder="1" applyAlignment="1">
      <alignment horizontal="center" vertical="center"/>
    </xf>
    <xf numFmtId="165" fontId="5" fillId="2" borderId="26" xfId="1" applyNumberFormat="1" applyFont="1" applyFill="1" applyBorder="1" applyAlignment="1">
      <alignment horizontal="center" vertical="center"/>
    </xf>
    <xf numFmtId="164" fontId="5" fillId="0" borderId="16" xfId="1" applyFont="1" applyBorder="1" applyAlignment="1">
      <alignment horizontal="center" vertical="center"/>
    </xf>
    <xf numFmtId="165" fontId="5" fillId="2" borderId="16" xfId="1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64" fontId="7" fillId="0" borderId="3" xfId="1" applyFont="1" applyBorder="1" applyAlignment="1">
      <alignment horizontal="center" vertical="center" wrapText="1"/>
    </xf>
    <xf numFmtId="164" fontId="7" fillId="0" borderId="14" xfId="1" applyFont="1" applyBorder="1" applyAlignment="1">
      <alignment horizontal="center" vertical="center" wrapText="1"/>
    </xf>
    <xf numFmtId="164" fontId="7" fillId="0" borderId="37" xfId="1" applyFont="1" applyBorder="1" applyAlignment="1">
      <alignment horizontal="center" vertical="center" wrapText="1"/>
    </xf>
    <xf numFmtId="164" fontId="7" fillId="0" borderId="22" xfId="1" applyFont="1" applyBorder="1" applyAlignment="1">
      <alignment horizontal="center" vertical="center" wrapText="1"/>
    </xf>
    <xf numFmtId="164" fontId="7" fillId="0" borderId="0" xfId="1" applyFont="1" applyBorder="1" applyAlignment="1">
      <alignment horizontal="center" vertical="center" wrapText="1"/>
    </xf>
    <xf numFmtId="164" fontId="7" fillId="0" borderId="49" xfId="1" applyFont="1" applyBorder="1" applyAlignment="1">
      <alignment horizontal="center" vertical="center" wrapText="1"/>
    </xf>
    <xf numFmtId="164" fontId="7" fillId="0" borderId="50" xfId="1" applyFont="1" applyBorder="1" applyAlignment="1">
      <alignment horizontal="center" vertical="center" wrapText="1"/>
    </xf>
    <xf numFmtId="164" fontId="7" fillId="0" borderId="51" xfId="1" applyFont="1" applyBorder="1" applyAlignment="1">
      <alignment horizontal="center" vertical="center" wrapText="1"/>
    </xf>
    <xf numFmtId="164" fontId="3" fillId="0" borderId="0" xfId="1" applyFont="1" applyAlignment="1">
      <alignment horizontal="right" vertical="center" wrapText="1"/>
    </xf>
    <xf numFmtId="164" fontId="6" fillId="0" borderId="0" xfId="1" applyFont="1" applyBorder="1" applyAlignment="1">
      <alignment horizontal="right" wrapText="1"/>
    </xf>
    <xf numFmtId="164" fontId="3" fillId="0" borderId="0" xfId="1" applyFont="1" applyBorder="1" applyAlignment="1">
      <alignment horizontal="right" wrapText="1"/>
    </xf>
    <xf numFmtId="164" fontId="6" fillId="3" borderId="0" xfId="1" applyFont="1" applyFill="1" applyAlignment="1">
      <alignment horizontal="right" wrapText="1"/>
    </xf>
    <xf numFmtId="164" fontId="6" fillId="3" borderId="0" xfId="1" applyFont="1" applyFill="1" applyAlignment="1">
      <alignment horizontal="center"/>
    </xf>
    <xf numFmtId="164" fontId="3" fillId="3" borderId="0" xfId="1" applyFont="1" applyFill="1" applyAlignment="1">
      <alignment horizontal="right" wrapText="1"/>
    </xf>
    <xf numFmtId="0" fontId="4" fillId="3" borderId="0" xfId="0" applyFont="1" applyFill="1" applyAlignment="1">
      <alignment horizontal="center" vertical="center" wrapText="1"/>
    </xf>
    <xf numFmtId="164" fontId="6" fillId="3" borderId="0" xfId="1" applyFont="1" applyFill="1" applyBorder="1" applyAlignment="1">
      <alignment horizontal="right"/>
    </xf>
    <xf numFmtId="164" fontId="3" fillId="3" borderId="0" xfId="1" applyFont="1" applyFill="1" applyBorder="1" applyAlignment="1">
      <alignment horizontal="right" vertical="top"/>
    </xf>
    <xf numFmtId="164" fontId="9" fillId="3" borderId="16" xfId="1" applyFont="1" applyFill="1" applyBorder="1" applyAlignment="1">
      <alignment horizontal="center" vertical="center"/>
    </xf>
    <xf numFmtId="164" fontId="9" fillId="3" borderId="33" xfId="1" applyFont="1" applyFill="1" applyBorder="1" applyAlignment="1">
      <alignment horizontal="center" vertical="center" wrapText="1"/>
    </xf>
    <xf numFmtId="164" fontId="9" fillId="3" borderId="36" xfId="1" applyFont="1" applyFill="1" applyBorder="1" applyAlignment="1">
      <alignment horizontal="center" vertical="center"/>
    </xf>
    <xf numFmtId="164" fontId="9" fillId="3" borderId="30" xfId="1" applyFont="1" applyFill="1" applyBorder="1" applyAlignment="1">
      <alignment horizontal="center" vertical="center"/>
    </xf>
    <xf numFmtId="164" fontId="9" fillId="3" borderId="31" xfId="1" applyFont="1" applyFill="1" applyBorder="1" applyAlignment="1">
      <alignment horizontal="center" vertical="center"/>
    </xf>
    <xf numFmtId="164" fontId="9" fillId="3" borderId="20" xfId="1" applyFont="1" applyFill="1" applyBorder="1" applyAlignment="1">
      <alignment horizontal="center" vertical="center"/>
    </xf>
    <xf numFmtId="164" fontId="9" fillId="3" borderId="29" xfId="1" applyFont="1" applyFill="1" applyBorder="1" applyAlignment="1">
      <alignment horizontal="center" vertical="center" wrapText="1"/>
    </xf>
    <xf numFmtId="164" fontId="9" fillId="3" borderId="30" xfId="1" applyFont="1" applyFill="1" applyBorder="1" applyAlignment="1">
      <alignment horizontal="center" vertical="center" wrapText="1"/>
    </xf>
    <xf numFmtId="164" fontId="9" fillId="3" borderId="31" xfId="1" applyFont="1" applyFill="1" applyBorder="1" applyAlignment="1">
      <alignment horizontal="center" vertical="center" wrapText="1"/>
    </xf>
    <xf numFmtId="164" fontId="9" fillId="3" borderId="32" xfId="1" applyFont="1" applyFill="1" applyBorder="1" applyAlignment="1">
      <alignment horizontal="center" vertical="center" wrapText="1"/>
    </xf>
    <xf numFmtId="164" fontId="9" fillId="3" borderId="16" xfId="1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164" fontId="6" fillId="0" borderId="0" xfId="1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20" xfId="0" applyNumberFormat="1" applyFont="1" applyFill="1" applyBorder="1" applyAlignment="1">
      <alignment horizontal="center" vertical="center"/>
    </xf>
    <xf numFmtId="164" fontId="6" fillId="0" borderId="0" xfId="1" applyFont="1" applyAlignment="1">
      <alignment horizontal="center"/>
    </xf>
    <xf numFmtId="0" fontId="6" fillId="0" borderId="0" xfId="0" applyFont="1" applyAlignment="1">
      <alignment horizontal="right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65" fontId="8" fillId="2" borderId="16" xfId="1" applyNumberFormat="1" applyFont="1" applyFill="1" applyBorder="1" applyAlignment="1">
      <alignment horizontal="center" vertical="center"/>
    </xf>
    <xf numFmtId="164" fontId="8" fillId="2" borderId="10" xfId="1" applyFont="1" applyFill="1" applyBorder="1" applyAlignment="1">
      <alignment horizontal="center" vertical="center"/>
    </xf>
    <xf numFmtId="164" fontId="8" fillId="2" borderId="11" xfId="1" applyFont="1" applyFill="1" applyBorder="1" applyAlignment="1">
      <alignment horizontal="center" vertical="center"/>
    </xf>
    <xf numFmtId="164" fontId="8" fillId="2" borderId="20" xfId="1" applyFont="1" applyFill="1" applyBorder="1" applyAlignment="1">
      <alignment horizontal="center" vertical="center"/>
    </xf>
    <xf numFmtId="164" fontId="8" fillId="2" borderId="35" xfId="1" applyFont="1" applyFill="1" applyBorder="1" applyAlignment="1">
      <alignment horizontal="center" vertical="center"/>
    </xf>
    <xf numFmtId="164" fontId="8" fillId="2" borderId="48" xfId="1" applyFont="1" applyFill="1" applyBorder="1" applyAlignment="1">
      <alignment horizontal="center" vertical="center"/>
    </xf>
    <xf numFmtId="164" fontId="8" fillId="2" borderId="16" xfId="1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164" fontId="8" fillId="2" borderId="27" xfId="1" applyFont="1" applyFill="1" applyBorder="1" applyAlignment="1">
      <alignment horizontal="center" vertical="center"/>
    </xf>
    <xf numFmtId="164" fontId="8" fillId="2" borderId="25" xfId="1" applyFont="1" applyFill="1" applyBorder="1" applyAlignment="1">
      <alignment horizontal="center" vertical="center"/>
    </xf>
    <xf numFmtId="164" fontId="8" fillId="2" borderId="26" xfId="1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164" fontId="8" fillId="0" borderId="35" xfId="1" applyFont="1" applyBorder="1" applyAlignment="1">
      <alignment horizontal="center" vertical="center"/>
    </xf>
    <xf numFmtId="165" fontId="8" fillId="2" borderId="27" xfId="1" applyNumberFormat="1" applyFont="1" applyFill="1" applyBorder="1" applyAlignment="1">
      <alignment horizontal="center" vertical="center"/>
    </xf>
    <xf numFmtId="165" fontId="8" fillId="2" borderId="25" xfId="1" applyNumberFormat="1" applyFont="1" applyFill="1" applyBorder="1" applyAlignment="1">
      <alignment horizontal="center" vertical="center"/>
    </xf>
    <xf numFmtId="165" fontId="8" fillId="2" borderId="26" xfId="1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4" fontId="8" fillId="0" borderId="16" xfId="1" applyFont="1" applyBorder="1" applyAlignment="1">
      <alignment horizontal="center" vertical="center"/>
    </xf>
    <xf numFmtId="164" fontId="8" fillId="2" borderId="33" xfId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56;&#1040;&#1041;&#1054;&#1063;&#1040;&#1071;\&#1048;&#1085;&#1074;&#1077;&#1089;&#1090;&#1087;&#1088;&#1086;&#1075;&#1088;&#1072;&#1084;&#1084;&#1072;\2015\&#1074;&#1086;&#1083;&#1086;&#1075;&#1076;&#1072;\3%20&#1082;&#1074;&#1072;&#1088;&#1090;&#1072;&#1083;%20_&#1042;&#1056;&#1040;&#1053;&#1068;&#1025;))\&#1054;&#1090;&#1095;&#1077;&#1090;%20&#1079;&#1072;%203%20&#1082;&#1074;%202015%20&#1074;%20&#1096;&#1072;&#1073;&#1083;&#1086;&#1085;&#1077;%20&#1052;&#1080;&#1085;&#1101;&#1085;&#1077;&#1088;&#1075;&#1086;_&#1042;&#1086;&#1083;&#1086;&#1075;&#1076;&#1072;%20&#1082;&#1086;&#1088;&#1088;_&#1088;&#1077;&#1072;&#108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&#1054;&#1090;&#1095;&#1077;&#1090;%20&#1079;&#1072;%201%20&#1082;&#1074;%202015%20&#1075;&#1086;&#1076;&#1072;%20%20&#1074;%20&#1096;&#1072;&#1073;&#1083;&#1086;&#1085;&#1077;%20NET%20INV%202011_&#1042;&#1086;&#1083;&#1086;&#1075;&#1076;&#107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1%20&#1089;/08%201%20&#1087;&#1086;&#1083;&#1091;&#1075;&#1086;&#1076;&#1080;&#1077;%20(&#1074;&#1099;&#1075;&#1088;%2027.0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08%201%20&#1082;&#1074;&#1072;&#1088;&#1090;&#1072;&#1083;%2030.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&#1054;&#1090;&#1095;&#1077;&#1090;%20&#1079;&#1072;%201%20&#1082;&#1074;%202015%20&#1074;%20&#1096;&#1072;&#1073;&#1083;&#1086;&#1085;&#1077;%20&#1087;&#1088;&#1080;&#1082;&#1072;&#1079;&#1072;%20&#1060;&#1057;&#1058;%20&#8470;%20202&#1101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0;&#1041;&#1054;&#1063;&#1040;&#1071;/&#1054;&#1090;&#1095;&#1077;&#1090;%20&#1088;&#1091;&#1082;&#1086;&#1074;&#1086;&#1076;&#1080;&#1090;&#1077;&#1083;&#1103;%20&#1080;%20&#1087;&#1088;&#1086;&#1075;&#1088;&#1072;&#1084;&#1084;&#1072;%20&#1093;&#1086;&#1079;.&#1076;&#1077;&#1103;&#1090;&#1077;&#1083;&#1100;&#1085;&#1086;&#1089;&#1090;&#1080;/&#1055;&#1088;&#1086;&#1075;&#1088;&#1072;&#1084;&#1084;&#1072;%20&#1093;&#1086;&#1079;.&#1076;&#1077;&#1103;&#1090;&#1077;&#1083;&#1100;&#1085;&#1086;&#1089;&#1090;&#1080;/2015/&#1055;&#1088;&#1086;&#1075;&#1088;&#1072;&#1084;&#1084;&#1072;%20&#1085;&#1072;%202015%203%20&#1074;&#1072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&#1054;&#1090;&#1095;&#1077;&#1090;%20&#1079;&#1072;%202%20&#1082;&#1074;%202015%20&#1074;%20&#1096;&#1072;&#1073;&#1083;&#1086;&#1085;&#1077;%20&#1087;&#1088;&#1080;&#1082;&#1072;&#1079;&#1072;%20&#1060;&#1057;&#1058;%20&#8470;%20202&#110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lopko/&#1052;&#1086;&#1080;%20&#1076;&#1086;&#1082;&#1091;&#1084;&#1077;&#1085;&#1090;&#1099;/Downloads/1%20&#1089;/08%201%20&#1087;&#1086;&#1083;&#1091;&#1075;&#1086;&#1076;&#1080;&#1077;%20(&#1074;&#1099;&#1075;&#1088;%2027.08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5\&#1074;&#1086;&#1083;&#1086;&#1075;&#1076;&#1072;\4%20&#1082;&#1074;&#1072;&#1088;&#1090;&#1072;&#1083;\1&#1089;%202015%20&#1075;&#1086;&#107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56;&#1040;&#1041;&#1054;&#1063;&#1040;&#1071;\&#1048;&#1085;&#1074;&#1077;&#1089;&#1090;&#1087;&#1088;&#1086;&#1075;&#1088;&#1072;&#1084;&#1084;&#1072;\2015-19\&#1048;&#1055;%20&#1082;&#1086;&#1088;&#1088;&#1077;&#1082;&#1090;&#1080;&#1088;&#1086;&#1074;&#1082;&#1072;%202016\&#1050;&#1086;&#1088;&#1088;&#1077;&#1082;&#1090;&#1080;&#1088;&#1086;&#1074;&#1082;&#1072;%20+%20&#1074;&#1099;&#1087;&#1072;&#1076;&#1072;&#1102;&#1097;&#1080;&#1077;\&#1050;&#1086;&#1088;&#1088;&#1077;&#1082;&#1090;&#1080;&#1088;&#1086;&#1074;&#1082;&#1072;%20&#1055;&#1088;&#1080;&#1083;&#1086;&#1078;&#1077;&#1085;&#1080;&#1077;%201.1,%201.2,%201.3,%202.2,%204.2%20&#1074;&#1099;&#1087;&#1072;&#1076;&#1072;&#1102;&#1097;&#1080;&#1077;%20+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5\&#1074;&#1086;&#1083;&#1086;&#1075;&#1076;&#1072;\4%20&#1082;&#1074;&#1072;&#1088;&#1090;&#1072;&#1083;\&#1054;&#1090;&#1095;&#1077;&#1090;%20&#1079;&#1072;%204%20&#1082;&#1074;%202015%20&#1074;%20&#1096;&#1072;&#1073;&#1083;&#1086;&#1085;&#1077;%20&#1087;&#1088;&#1080;&#1082;&#1072;&#1079;&#1072;%20&#1060;&#1057;&#1058;%20&#8470;%20202&#11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 без НДС"/>
      <sheetName val="тит"/>
      <sheetName val="7.1 с НДС "/>
      <sheetName val="7.2"/>
      <sheetName val="8"/>
      <sheetName val="9"/>
      <sheetName val="Лист1"/>
    </sheetNames>
    <sheetDataSet>
      <sheetData sheetId="0"/>
      <sheetData sheetId="1" refreshError="1"/>
      <sheetData sheetId="2">
        <row r="13">
          <cell r="D13">
            <v>159.26047000000003</v>
          </cell>
          <cell r="E13">
            <v>60.106190362799992</v>
          </cell>
          <cell r="F13">
            <v>28.649810000000002</v>
          </cell>
          <cell r="G13">
            <v>30.7160759866</v>
          </cell>
          <cell r="H13">
            <v>48.557885000000013</v>
          </cell>
          <cell r="I13">
            <v>26.994714376199987</v>
          </cell>
          <cell r="J13">
            <v>48.050485000000009</v>
          </cell>
          <cell r="K13">
            <v>2.3953999999999995</v>
          </cell>
          <cell r="L13">
            <v>34.002289999999995</v>
          </cell>
          <cell r="M13">
            <v>0</v>
          </cell>
          <cell r="N13">
            <v>60.106190362799992</v>
          </cell>
          <cell r="O13">
            <v>2.3953999999999995</v>
          </cell>
          <cell r="P13">
            <v>65.927952327199989</v>
          </cell>
          <cell r="Q13">
            <v>2.4</v>
          </cell>
          <cell r="R13">
            <v>99.154279637200034</v>
          </cell>
          <cell r="S13">
            <v>-45.655085000000007</v>
          </cell>
        </row>
      </sheetData>
      <sheetData sheetId="3">
        <row r="36">
          <cell r="AI36">
            <v>0.34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 по работе"/>
      <sheetName val="Инструкция по заполнению"/>
      <sheetName val="Титульный"/>
      <sheetName val="Справочник"/>
      <sheetName val="Свод"/>
      <sheetName val="CO1"/>
      <sheetName val="CO2"/>
      <sheetName val="CO3"/>
      <sheetName val="Комментарии"/>
      <sheetName val="Проверка"/>
      <sheetName val="modDblClick"/>
      <sheetName val="modProv"/>
      <sheetName val="et_union"/>
      <sheetName val="TEHSHEET"/>
      <sheetName val="AllSheetsInThisWorkbook"/>
      <sheetName val="REESTR_FILTERED"/>
      <sheetName val="REESTR_MO"/>
      <sheetName val="REESTR_ORG"/>
      <sheetName val="modfrmReestr"/>
      <sheetName val="modfrmDateChoose"/>
      <sheetName val="modfrmMonthYearChoose"/>
      <sheetName val="modCommandButton"/>
      <sheetName val="modReestr"/>
      <sheetName val="modChange"/>
      <sheetName val="mod_SPRAV"/>
      <sheetName val="modInfo"/>
      <sheetName val="mod_CO1"/>
      <sheetName val="mod_CO2"/>
      <sheetName val="mod_C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6">
          <cell r="I26" t="str">
            <v>КЛ-0,4 кВ «ТП 185 – ВРУ ж.д. Зосимовская,52»</v>
          </cell>
          <cell r="O26">
            <v>268</v>
          </cell>
        </row>
        <row r="27">
          <cell r="I27" t="str">
            <v>КЛ-0,4 кВ «ТП 185 – ВРУ ж.д. Ветошкина,23»</v>
          </cell>
          <cell r="O27">
            <v>268</v>
          </cell>
        </row>
        <row r="28">
          <cell r="I28" t="str">
            <v>КЛ-0,4 кВ «ТП 445 – ВРУ ж.д. Новгородская,9а»</v>
          </cell>
          <cell r="O28">
            <v>179</v>
          </cell>
        </row>
        <row r="29">
          <cell r="I29" t="str">
            <v>КЛ-0,4 кВ «ТП 445 – ВРУ ж.д. Новгородская,9г»</v>
          </cell>
          <cell r="O29">
            <v>447</v>
          </cell>
        </row>
        <row r="30">
          <cell r="I30" t="str">
            <v>КЛ-0,4 кВ «ТП 445 – ВРУ ж.д. Новгородская,9б»</v>
          </cell>
          <cell r="O30">
            <v>492</v>
          </cell>
        </row>
        <row r="31">
          <cell r="I31" t="str">
            <v>КЛ-0,4 кВ «ТП 655 – ВРУ шк. Болонина, 32(уч.корпус)»</v>
          </cell>
          <cell r="O31">
            <v>447</v>
          </cell>
        </row>
        <row r="32">
          <cell r="I32" t="str">
            <v>КЛ-0,4 кВ «ТП 655 – ВРУ шк. Болонина, 32(спорт.корпус)»</v>
          </cell>
          <cell r="O32">
            <v>134</v>
          </cell>
        </row>
        <row r="33">
          <cell r="I33" t="str">
            <v>КЛ-0,4 кВ «ТП 655 – ВРУ шк. Болонина, 32(спал.корпус)»</v>
          </cell>
          <cell r="O33">
            <v>295</v>
          </cell>
        </row>
        <row r="34">
          <cell r="I34" t="str">
            <v>КЛ-0,4 кВ «ТП 193 – ВРУ ж.д. Гагарина,53»</v>
          </cell>
          <cell r="O34">
            <v>295</v>
          </cell>
        </row>
        <row r="35">
          <cell r="I35" t="str">
            <v>КЛ-0,4 кВ «ТП 106 – ВРУ ж.д. Козленская,127»</v>
          </cell>
          <cell r="O35">
            <v>671</v>
          </cell>
        </row>
        <row r="36">
          <cell r="I36" t="str">
            <v>КЛ-0,4 кВ «ТП 367 – ВРУ ж.д. Герцена,94»</v>
          </cell>
          <cell r="O36">
            <v>447</v>
          </cell>
        </row>
        <row r="37">
          <cell r="I37" t="str">
            <v>КЛ-0,4 кВ «ТП 367 – ВРУ ж.д. Ветошкина,99»</v>
          </cell>
          <cell r="O37">
            <v>358</v>
          </cell>
        </row>
        <row r="38">
          <cell r="I38" t="str">
            <v>КЛ-0,4 кВ «ТП 533 – DРУ ж.д. 1мкр. ПЗ, 9»</v>
          </cell>
          <cell r="O38">
            <v>116</v>
          </cell>
        </row>
        <row r="39">
          <cell r="I39" t="str">
            <v>КЛ-0,4 кВ «ТП 533 – ВРУ ж.д. 1мкр. ПЗ, 10»</v>
          </cell>
          <cell r="O39">
            <v>179</v>
          </cell>
        </row>
        <row r="40">
          <cell r="I40" t="str">
            <v>КЛ-0,4 кВ «ТП 534 – ВРУ ж.д. 1мкр. ПЗ, 21»</v>
          </cell>
          <cell r="O40">
            <v>107</v>
          </cell>
        </row>
        <row r="41">
          <cell r="I41" t="str">
            <v>КЛ-0,4 кВ «ТП 534 – ВРУ ж.д. 1мкр. ПЗ, 23»</v>
          </cell>
          <cell r="O41">
            <v>179</v>
          </cell>
        </row>
        <row r="42">
          <cell r="I42" t="str">
            <v>КЛ-0,4 кВ «ТП 427 – ВРУ шк. Поповича, 26а»</v>
          </cell>
          <cell r="O42">
            <v>358</v>
          </cell>
        </row>
        <row r="43">
          <cell r="I43" t="str">
            <v>КЛ-0,4 кВ «ТП 422– ВРУ ж/д Советский пр., 131»</v>
          </cell>
          <cell r="O43">
            <v>270</v>
          </cell>
        </row>
        <row r="44">
          <cell r="I44" t="str">
            <v>КЛ-6 кВ «ТП 13 – ТП149»</v>
          </cell>
          <cell r="O44">
            <v>1051</v>
          </cell>
        </row>
        <row r="45">
          <cell r="I45" t="str">
            <v>КЛ-6 кВ «ТП 22 – ТП303»</v>
          </cell>
          <cell r="O45">
            <v>421</v>
          </cell>
        </row>
        <row r="46">
          <cell r="I46" t="str">
            <v>КЛ-6 кВ «ТП 27 – ТП63»</v>
          </cell>
          <cell r="O46">
            <v>421</v>
          </cell>
        </row>
        <row r="47">
          <cell r="I47" t="str">
            <v>КЛ-6 кВ «ТП 32 – ТП2»</v>
          </cell>
          <cell r="O47">
            <v>1051</v>
          </cell>
        </row>
        <row r="48">
          <cell r="I48" t="str">
            <v>КЛ-6 кВ «ТП 35 – ТП193»</v>
          </cell>
          <cell r="O48">
            <v>1135</v>
          </cell>
        </row>
        <row r="49">
          <cell r="I49" t="str">
            <v>КЛ-6 кВ «ТП 56 – ТП258»</v>
          </cell>
          <cell r="O49">
            <v>505</v>
          </cell>
        </row>
        <row r="50">
          <cell r="I50" t="str">
            <v>КЛ-6 кВ «ТП 60 – ТП121»</v>
          </cell>
          <cell r="O50">
            <v>673</v>
          </cell>
        </row>
        <row r="51">
          <cell r="I51" t="str">
            <v>КЛ-6 кВ «ТП 69 – ТП309»</v>
          </cell>
          <cell r="O51">
            <v>484</v>
          </cell>
        </row>
        <row r="52">
          <cell r="I52" t="str">
            <v>КЛ-6 кВ «ТП 110 – ТП113»</v>
          </cell>
          <cell r="O52">
            <v>589</v>
          </cell>
        </row>
        <row r="53">
          <cell r="I53" t="str">
            <v>КЛ-6 кВ «ТП 121 – ТП153»</v>
          </cell>
          <cell r="O53">
            <v>631</v>
          </cell>
        </row>
        <row r="54">
          <cell r="I54" t="str">
            <v>КЛ-6 кВ «ТП 131 – ТП188»</v>
          </cell>
          <cell r="O54">
            <v>736</v>
          </cell>
        </row>
        <row r="55">
          <cell r="I55" t="str">
            <v>КЛ-6 кВ «ТП 171 – ТП 247»</v>
          </cell>
          <cell r="O55">
            <v>1325</v>
          </cell>
        </row>
        <row r="56">
          <cell r="I56" t="str">
            <v>КЛ-6 кВ «ТП 171 – ТП363»</v>
          </cell>
          <cell r="O56">
            <v>589</v>
          </cell>
        </row>
        <row r="57">
          <cell r="I57" t="str">
            <v>КЛ-6 кВ «ТП 184 – ТП 211»</v>
          </cell>
          <cell r="O57">
            <v>1051</v>
          </cell>
        </row>
        <row r="58">
          <cell r="I58" t="str">
            <v>КЛ-6 кВ «ТП 232 –     РП 9»</v>
          </cell>
          <cell r="O58">
            <v>1577</v>
          </cell>
        </row>
        <row r="59">
          <cell r="I59" t="str">
            <v>КЛ-6 кВ «ТП 368 – ТП411»</v>
          </cell>
          <cell r="O59">
            <v>1262</v>
          </cell>
        </row>
        <row r="60">
          <cell r="I60" t="str">
            <v>КЛ-6 кВ «ТП 23 – ТП 363»</v>
          </cell>
          <cell r="O60">
            <v>673</v>
          </cell>
        </row>
        <row r="61">
          <cell r="I61" t="str">
            <v>КЛ-6 кВ «ТП 507 – ТП 30»</v>
          </cell>
          <cell r="O61">
            <v>694</v>
          </cell>
        </row>
        <row r="62">
          <cell r="I62" t="str">
            <v>КЛ-6 кВ «РП 8 – ТП295»</v>
          </cell>
          <cell r="O62">
            <v>1156</v>
          </cell>
        </row>
        <row r="63">
          <cell r="I63" t="str">
            <v>КЛ-6 кВ «РП 8 – ТП262»</v>
          </cell>
          <cell r="O63">
            <v>1262</v>
          </cell>
        </row>
        <row r="64">
          <cell r="I64" t="str">
            <v>КЛ-6 кВ «РП 13 – ТП388»</v>
          </cell>
          <cell r="O64">
            <v>1682</v>
          </cell>
        </row>
        <row r="65">
          <cell r="I65" t="str">
            <v>КЛ-6 кВ «ТП 34 (СЖД) – ТП\660»</v>
          </cell>
          <cell r="O65">
            <v>2417</v>
          </cell>
        </row>
        <row r="66">
          <cell r="I66" t="str">
            <v>КЛ-6 кВ  – ВЛ 6 кВ №35</v>
          </cell>
          <cell r="O66">
            <v>525</v>
          </cell>
        </row>
        <row r="67">
          <cell r="I67" t="str">
            <v>ВЛ-0,4 кВ от ТП-548 (Вологда)</v>
          </cell>
          <cell r="O67">
            <v>1448</v>
          </cell>
        </row>
        <row r="68">
          <cell r="I68" t="str">
            <v>ВЛ-0,4 кВ от ТП-549 (Вологда)</v>
          </cell>
          <cell r="O68">
            <v>1081</v>
          </cell>
        </row>
        <row r="69">
          <cell r="I69" t="str">
            <v>ВЛ-0,4 кВ от ТП-598 (Вологда)</v>
          </cell>
          <cell r="O69">
            <v>530</v>
          </cell>
        </row>
        <row r="70">
          <cell r="I70" t="str">
            <v>ВЛ-0,4 кВ от ТП-34 (Вологда)</v>
          </cell>
          <cell r="O70">
            <v>326</v>
          </cell>
        </row>
        <row r="71">
          <cell r="I71" t="str">
            <v>ВЛ-0,4 кВ от ТП-132 (Вологда)</v>
          </cell>
          <cell r="O71">
            <v>347</v>
          </cell>
        </row>
        <row r="72">
          <cell r="I72" t="str">
            <v>ВЛ-0,4 кВ от ТП-454 (Вологда)</v>
          </cell>
          <cell r="O72">
            <v>310</v>
          </cell>
        </row>
        <row r="73">
          <cell r="I73" t="str">
            <v>ВЛ-0,4 кВ от ТП-620 (Вологда)</v>
          </cell>
          <cell r="O73">
            <v>718</v>
          </cell>
        </row>
        <row r="74">
          <cell r="I74" t="str">
            <v>ВЛ-0,4 кВ от ТП-320 (Вологда)</v>
          </cell>
          <cell r="O74">
            <v>551</v>
          </cell>
        </row>
        <row r="75">
          <cell r="I75" t="str">
            <v>ВЛ-0,4 кВ от ТП-723 (Вологда)</v>
          </cell>
          <cell r="O75">
            <v>751</v>
          </cell>
        </row>
        <row r="76">
          <cell r="I76" t="str">
            <v>ВЛ-0,4 кВ от ТП-260 (Вологда)</v>
          </cell>
          <cell r="O76">
            <v>694</v>
          </cell>
        </row>
        <row r="77">
          <cell r="I77" t="str">
            <v>ВЛ-0,4 кВ от ТП-139 (Вологда)</v>
          </cell>
          <cell r="O77">
            <v>604</v>
          </cell>
        </row>
        <row r="78">
          <cell r="I78" t="str">
            <v>ВЛ-0,4 кВ от ТП-427 (Вологда)</v>
          </cell>
          <cell r="O78">
            <v>290</v>
          </cell>
        </row>
        <row r="79">
          <cell r="I79" t="str">
            <v xml:space="preserve">ВЛ-10 кВ №1 </v>
          </cell>
          <cell r="O79">
            <v>710</v>
          </cell>
        </row>
        <row r="80">
          <cell r="I80" t="str">
            <v xml:space="preserve">ВЛ-6 кВ №34 </v>
          </cell>
          <cell r="O80">
            <v>2550</v>
          </cell>
        </row>
        <row r="81">
          <cell r="I81" t="str">
            <v xml:space="preserve">ВЛ-6 кВ №10 </v>
          </cell>
          <cell r="O81">
            <v>1749</v>
          </cell>
        </row>
        <row r="82">
          <cell r="I82" t="str">
            <v xml:space="preserve">ВЛ-10 кВ №6 </v>
          </cell>
          <cell r="O82">
            <v>91</v>
          </cell>
        </row>
        <row r="83">
          <cell r="I83" t="str">
            <v>ВЛ 10 кВ ЛЭП №1 (строит.КЛ 10кВ "ТП421-КТП191")</v>
          </cell>
          <cell r="P83">
            <v>1342.91383</v>
          </cell>
        </row>
        <row r="84">
          <cell r="I84" t="str">
            <v>вынос КЛ 6-10 "ТП833-ТП217" из пятна застройки жилого комплекса, ул.Козленская (Железобетон-12)</v>
          </cell>
          <cell r="P84">
            <v>387.78540999999996</v>
          </cell>
        </row>
        <row r="85">
          <cell r="I85" t="str">
            <v>КЛ 10 кВ "ЛЭП 10 кВ №12 - ТП 502"</v>
          </cell>
          <cell r="P85">
            <v>51.941000000000003</v>
          </cell>
        </row>
        <row r="86">
          <cell r="I86" t="str">
            <v>КЛ 0,4 ТП217-ВРУ здания СТО Козленская</v>
          </cell>
          <cell r="P86">
            <v>799.47699999999998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"/>
      <sheetName val="08.04"/>
      <sheetName val="Лист1"/>
    </sheetNames>
    <sheetDataSet>
      <sheetData sheetId="0" refreshError="1">
        <row r="375">
          <cell r="E375">
            <v>42512678.859999992</v>
          </cell>
        </row>
        <row r="380">
          <cell r="E380">
            <v>51941</v>
          </cell>
        </row>
        <row r="381">
          <cell r="E381">
            <v>71593</v>
          </cell>
        </row>
        <row r="382">
          <cell r="E382">
            <v>105673</v>
          </cell>
        </row>
        <row r="383">
          <cell r="E383">
            <v>774963.64</v>
          </cell>
        </row>
        <row r="384">
          <cell r="E384">
            <v>387785.41</v>
          </cell>
        </row>
        <row r="387">
          <cell r="E387">
            <v>428573.61</v>
          </cell>
        </row>
        <row r="390">
          <cell r="E390">
            <v>1350972.63</v>
          </cell>
        </row>
        <row r="395">
          <cell r="E395">
            <v>468537.86</v>
          </cell>
        </row>
        <row r="399">
          <cell r="E399">
            <v>799477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  <sheetName val="TDSheet (2)"/>
      <sheetName val="90"/>
    </sheetNames>
    <sheetDataSet>
      <sheetData sheetId="0" refreshError="1">
        <row r="306">
          <cell r="F306">
            <v>13257618.24</v>
          </cell>
        </row>
        <row r="310">
          <cell r="F310">
            <v>0</v>
          </cell>
        </row>
        <row r="313">
          <cell r="F313">
            <v>0</v>
          </cell>
        </row>
        <row r="314">
          <cell r="F314">
            <v>0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>
        <row r="17">
          <cell r="I17">
            <v>1.2124999999999999</v>
          </cell>
          <cell r="J17">
            <v>9.4367800000000002E-2</v>
          </cell>
          <cell r="K17">
            <v>4.8499999999999996</v>
          </cell>
        </row>
        <row r="18">
          <cell r="I18">
            <v>1.02</v>
          </cell>
          <cell r="J18">
            <v>0</v>
          </cell>
          <cell r="K18">
            <v>4.24</v>
          </cell>
        </row>
        <row r="19">
          <cell r="I19">
            <v>1.79</v>
          </cell>
          <cell r="J19">
            <v>0.21483695</v>
          </cell>
          <cell r="K19">
            <v>7.16</v>
          </cell>
        </row>
        <row r="22">
          <cell r="I22">
            <v>12.785</v>
          </cell>
          <cell r="J22">
            <v>0</v>
          </cell>
          <cell r="K22">
            <v>51.14</v>
          </cell>
        </row>
        <row r="23">
          <cell r="I23">
            <v>0</v>
          </cell>
          <cell r="J23">
            <v>0</v>
          </cell>
          <cell r="K23">
            <v>9.2665000000000202</v>
          </cell>
        </row>
        <row r="24">
          <cell r="I24">
            <v>0</v>
          </cell>
          <cell r="J24">
            <v>0</v>
          </cell>
          <cell r="K24">
            <v>5.42</v>
          </cell>
        </row>
        <row r="25">
          <cell r="I25">
            <v>3.18</v>
          </cell>
          <cell r="J25">
            <v>0</v>
          </cell>
          <cell r="K25">
            <v>12.72</v>
          </cell>
        </row>
        <row r="26">
          <cell r="I26">
            <v>0</v>
          </cell>
          <cell r="J26">
            <v>23.139250880000002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Сведения"/>
      <sheetName val="Р1 "/>
      <sheetName val="Р2"/>
      <sheetName val="Р3 "/>
      <sheetName val="Р4"/>
      <sheetName val="БДР"/>
      <sheetName val="Лист2"/>
    </sheetNames>
    <sheetDataSet>
      <sheetData sheetId="0" refreshError="1"/>
      <sheetData sheetId="1" refreshError="1"/>
      <sheetData sheetId="2" refreshError="1"/>
      <sheetData sheetId="3">
        <row r="10">
          <cell r="N10">
            <v>12785</v>
          </cell>
          <cell r="O10">
            <v>12785</v>
          </cell>
          <cell r="P10">
            <v>12785</v>
          </cell>
        </row>
        <row r="29">
          <cell r="N29">
            <v>1212.5</v>
          </cell>
          <cell r="O29">
            <v>1212.5</v>
          </cell>
          <cell r="P29">
            <v>1212.5</v>
          </cell>
        </row>
        <row r="30">
          <cell r="N30">
            <v>3180</v>
          </cell>
          <cell r="O30">
            <v>3180</v>
          </cell>
          <cell r="P30">
            <v>3180</v>
          </cell>
        </row>
        <row r="31">
          <cell r="N31">
            <v>1100</v>
          </cell>
          <cell r="O31">
            <v>1020</v>
          </cell>
          <cell r="P31">
            <v>1100</v>
          </cell>
        </row>
        <row r="37">
          <cell r="N37">
            <v>4633.25000000001</v>
          </cell>
          <cell r="O37">
            <v>4633.25000000001</v>
          </cell>
          <cell r="P37">
            <v>0</v>
          </cell>
        </row>
        <row r="38">
          <cell r="N38">
            <v>3000</v>
          </cell>
          <cell r="O38">
            <v>2420</v>
          </cell>
          <cell r="P38">
            <v>0</v>
          </cell>
        </row>
        <row r="39">
          <cell r="N39">
            <v>1790</v>
          </cell>
          <cell r="O39">
            <v>1790</v>
          </cell>
          <cell r="P39">
            <v>1790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>
        <row r="8">
          <cell r="J8">
            <v>48.907449459999995</v>
          </cell>
        </row>
        <row r="17">
          <cell r="J17">
            <v>0.21294169000000002</v>
          </cell>
        </row>
        <row r="18">
          <cell r="J18">
            <v>1.51688</v>
          </cell>
        </row>
        <row r="19">
          <cell r="J19">
            <v>0.22543176000000001</v>
          </cell>
        </row>
      </sheetData>
      <sheetData sheetId="2">
        <row r="14">
          <cell r="D14">
            <v>12.76087645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"/>
      <sheetName val="08.04"/>
      <sheetName val="Лист1"/>
    </sheetNames>
    <sheetDataSet>
      <sheetData sheetId="0">
        <row r="375">
          <cell r="E375">
            <v>42512678.859999992</v>
          </cell>
          <cell r="F375">
            <v>53926487.399999999</v>
          </cell>
        </row>
        <row r="392">
          <cell r="F392">
            <v>124273.89</v>
          </cell>
        </row>
        <row r="393">
          <cell r="F393">
            <v>214836.95</v>
          </cell>
        </row>
        <row r="398">
          <cell r="E398">
            <v>1516880</v>
          </cell>
        </row>
        <row r="400">
          <cell r="E400">
            <v>88667.8</v>
          </cell>
        </row>
      </sheetData>
      <sheetData sheetId="1"/>
      <sheetData sheetId="2">
        <row r="14">
          <cell r="I14">
            <v>8549187.5099999998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,04"/>
      <sheetName val="08,03"/>
      <sheetName val="рабочая"/>
      <sheetName val="свод"/>
      <sheetName val="08,04 раб"/>
      <sheetName val="08,03 16.02"/>
      <sheetName val="свод 16,02"/>
      <sheetName val="рабочая 16,02"/>
      <sheetName val="свод 16,02 (2)"/>
      <sheetName val="энергосбережэение"/>
      <sheetName val="08.03 10.03"/>
      <sheetName val="Лист1"/>
    </sheetNames>
    <sheetDataSet>
      <sheetData sheetId="0"/>
      <sheetData sheetId="1"/>
      <sheetData sheetId="2"/>
      <sheetData sheetId="3"/>
      <sheetData sheetId="4"/>
      <sheetData sheetId="5">
        <row r="11">
          <cell r="K11">
            <v>-45994.69</v>
          </cell>
        </row>
        <row r="47">
          <cell r="K47">
            <v>-2151149.16</v>
          </cell>
        </row>
        <row r="444">
          <cell r="K444">
            <v>21.655360000000002</v>
          </cell>
        </row>
      </sheetData>
      <sheetData sheetId="6"/>
      <sheetData sheetId="7"/>
      <sheetData sheetId="8">
        <row r="7">
          <cell r="E7">
            <v>215467.18</v>
          </cell>
        </row>
        <row r="10">
          <cell r="E10">
            <v>318738.88</v>
          </cell>
        </row>
        <row r="25">
          <cell r="E25">
            <v>122127.35</v>
          </cell>
          <cell r="F25">
            <v>122127.35</v>
          </cell>
        </row>
        <row r="26">
          <cell r="E26">
            <v>148499.98000000001</v>
          </cell>
        </row>
        <row r="33">
          <cell r="E33">
            <v>122886.3</v>
          </cell>
        </row>
        <row r="36">
          <cell r="E36">
            <v>2151149.16</v>
          </cell>
        </row>
        <row r="37">
          <cell r="E37">
            <v>-366055.04</v>
          </cell>
        </row>
        <row r="38">
          <cell r="E38">
            <v>16259</v>
          </cell>
        </row>
        <row r="46">
          <cell r="F46">
            <v>277766.76</v>
          </cell>
        </row>
        <row r="49">
          <cell r="F49">
            <v>275236.36</v>
          </cell>
        </row>
        <row r="51">
          <cell r="F51">
            <v>102787859.92999996</v>
          </cell>
        </row>
      </sheetData>
      <sheetData sheetId="9" refreshError="1"/>
      <sheetData sheetId="10" refreshError="1"/>
      <sheetData sheetId="11">
        <row r="3">
          <cell r="C3">
            <v>0.91018371310244095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 16"/>
      <sheetName val="1.3 15-19"/>
      <sheetName val="2.2"/>
      <sheetName val="4.1"/>
      <sheetName val="4.2"/>
      <sheetName val="1.1 подробно"/>
      <sheetName val="4.3"/>
      <sheetName val="Лист2"/>
      <sheetName val="тс"/>
    </sheetNames>
    <sheetDataSet>
      <sheetData sheetId="0">
        <row r="19">
          <cell r="O19">
            <v>148.85411119000005</v>
          </cell>
        </row>
        <row r="27">
          <cell r="O27">
            <v>0.55853785999999994</v>
          </cell>
        </row>
        <row r="29">
          <cell r="O29">
            <v>0.27776676</v>
          </cell>
        </row>
        <row r="30">
          <cell r="O30">
            <v>2.6474099999999998</v>
          </cell>
        </row>
        <row r="32">
          <cell r="O32">
            <v>0.43135424999999999</v>
          </cell>
        </row>
        <row r="35">
          <cell r="O35">
            <v>0.57094656999999993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>
        <row r="27">
          <cell r="J27">
            <v>137.66804365000004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"/>
  <sheetViews>
    <sheetView showWhiteSpace="0" view="pageBreakPreview" zoomScale="60" zoomScaleNormal="100" workbookViewId="0">
      <selection activeCell="A21" sqref="A21:P21"/>
    </sheetView>
  </sheetViews>
  <sheetFormatPr defaultRowHeight="15" x14ac:dyDescent="0.25"/>
  <cols>
    <col min="1" max="1" width="9.140625" style="80"/>
    <col min="2" max="2" width="34" style="80" customWidth="1"/>
    <col min="3" max="16384" width="9.140625" style="80"/>
  </cols>
  <sheetData>
    <row r="1" spans="1:16" ht="15.75" x14ac:dyDescent="0.25">
      <c r="A1" s="79"/>
    </row>
    <row r="2" spans="1:16" ht="18.75" x14ac:dyDescent="0.25">
      <c r="P2" s="81" t="s">
        <v>179</v>
      </c>
    </row>
    <row r="3" spans="1:16" ht="18.75" x14ac:dyDescent="0.25">
      <c r="P3" s="81" t="s">
        <v>180</v>
      </c>
    </row>
    <row r="4" spans="1:16" ht="18.75" x14ac:dyDescent="0.25">
      <c r="P4" s="81" t="s">
        <v>181</v>
      </c>
    </row>
    <row r="5" spans="1:16" ht="18.75" x14ac:dyDescent="0.25">
      <c r="A5" s="82"/>
    </row>
    <row r="6" spans="1:16" ht="18.75" x14ac:dyDescent="0.25">
      <c r="A6" s="82"/>
    </row>
    <row r="7" spans="1:16" ht="18.75" x14ac:dyDescent="0.25">
      <c r="P7" s="81"/>
    </row>
    <row r="8" spans="1:16" ht="18.75" x14ac:dyDescent="0.25">
      <c r="P8" s="81"/>
    </row>
    <row r="9" spans="1:16" x14ac:dyDescent="0.25">
      <c r="P9" s="83"/>
    </row>
    <row r="10" spans="1:16" ht="18.75" x14ac:dyDescent="0.25">
      <c r="L10" s="207"/>
      <c r="M10" s="207"/>
      <c r="N10" s="207"/>
      <c r="P10" s="81"/>
    </row>
    <row r="11" spans="1:16" x14ac:dyDescent="0.25">
      <c r="A11" s="84"/>
      <c r="I11" s="85"/>
      <c r="J11" s="85"/>
      <c r="K11" s="85"/>
      <c r="L11" s="85"/>
      <c r="M11" s="85"/>
      <c r="N11" s="85"/>
    </row>
    <row r="12" spans="1:16" x14ac:dyDescent="0.25">
      <c r="A12" s="86"/>
    </row>
    <row r="13" spans="1:16" ht="18.75" x14ac:dyDescent="0.25">
      <c r="P13" s="81"/>
    </row>
    <row r="14" spans="1:16" ht="32.25" customHeight="1" x14ac:dyDescent="0.25">
      <c r="A14" s="82"/>
    </row>
    <row r="15" spans="1:16" ht="18.75" x14ac:dyDescent="0.25">
      <c r="A15" s="208" t="s">
        <v>182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</row>
    <row r="16" spans="1:16" x14ac:dyDescent="0.25">
      <c r="A16" s="209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</row>
    <row r="17" spans="1:18" ht="18.75" x14ac:dyDescent="0.25">
      <c r="A17" s="208" t="s">
        <v>183</v>
      </c>
      <c r="B17" s="208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</row>
    <row r="18" spans="1:18" ht="18.75" x14ac:dyDescent="0.25">
      <c r="A18" s="208"/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</row>
    <row r="20" spans="1:18" ht="18.75" x14ac:dyDescent="0.25">
      <c r="A20" s="206" t="s">
        <v>235</v>
      </c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</row>
    <row r="21" spans="1:18" ht="18.75" x14ac:dyDescent="0.25">
      <c r="A21" s="202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87"/>
      <c r="R21" s="87"/>
    </row>
    <row r="22" spans="1:18" ht="18.75" x14ac:dyDescent="0.25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87"/>
      <c r="R22" s="87"/>
    </row>
    <row r="23" spans="1:18" x14ac:dyDescent="0.25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87"/>
      <c r="R23" s="87"/>
    </row>
    <row r="24" spans="1:18" s="88" customFormat="1" ht="75.75" customHeight="1" x14ac:dyDescent="0.25">
      <c r="A24" s="202" t="s">
        <v>203</v>
      </c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</row>
    <row r="25" spans="1:18" s="88" customFormat="1" ht="80.25" customHeight="1" x14ac:dyDescent="0.25">
      <c r="A25" s="205" t="s">
        <v>202</v>
      </c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</row>
    <row r="26" spans="1:18" ht="20.25" customHeight="1" x14ac:dyDescent="0.25">
      <c r="A26" s="89"/>
    </row>
    <row r="27" spans="1:18" ht="20.25" customHeight="1" x14ac:dyDescent="0.25">
      <c r="A27" s="89"/>
    </row>
    <row r="28" spans="1:18" ht="20.25" customHeight="1" x14ac:dyDescent="0.25">
      <c r="A28" s="89"/>
    </row>
    <row r="29" spans="1:18" ht="20.25" customHeight="1" x14ac:dyDescent="0.25">
      <c r="A29" s="89"/>
    </row>
    <row r="30" spans="1:18" ht="18.75" x14ac:dyDescent="0.25">
      <c r="A30" s="89"/>
    </row>
    <row r="33" spans="1:17" x14ac:dyDescent="0.25">
      <c r="Q33" s="201"/>
    </row>
    <row r="34" spans="1:17" ht="36" customHeight="1" x14ac:dyDescent="0.25">
      <c r="Q34" s="201"/>
    </row>
    <row r="35" spans="1:17" x14ac:dyDescent="0.25">
      <c r="Q35" s="201"/>
    </row>
    <row r="36" spans="1:17" ht="24" customHeight="1" x14ac:dyDescent="0.25">
      <c r="Q36" s="90"/>
    </row>
    <row r="37" spans="1:17" x14ac:dyDescent="0.25">
      <c r="Q37" s="90"/>
    </row>
    <row r="38" spans="1:17" x14ac:dyDescent="0.25">
      <c r="Q38" s="201"/>
    </row>
    <row r="39" spans="1:17" x14ac:dyDescent="0.25">
      <c r="Q39" s="201"/>
    </row>
    <row r="40" spans="1:17" x14ac:dyDescent="0.25">
      <c r="Q40" s="201"/>
    </row>
    <row r="41" spans="1:17" x14ac:dyDescent="0.25">
      <c r="Q41" s="201"/>
    </row>
    <row r="42" spans="1:17" x14ac:dyDescent="0.25">
      <c r="Q42" s="201"/>
    </row>
    <row r="43" spans="1:17" x14ac:dyDescent="0.25">
      <c r="Q43" s="90"/>
    </row>
    <row r="44" spans="1:17" x14ac:dyDescent="0.25">
      <c r="Q44" s="90"/>
    </row>
    <row r="45" spans="1:17" x14ac:dyDescent="0.25">
      <c r="Q45" s="90"/>
    </row>
    <row r="46" spans="1:17" x14ac:dyDescent="0.25">
      <c r="A46" s="91"/>
    </row>
    <row r="48" spans="1:17" ht="18.75" x14ac:dyDescent="0.25">
      <c r="A48" s="81"/>
    </row>
    <row r="49" ht="31.5" customHeight="1" x14ac:dyDescent="0.25"/>
    <row r="50" ht="31.5" customHeight="1" x14ac:dyDescent="0.25"/>
    <row r="51" ht="31.5" customHeight="1" x14ac:dyDescent="0.25"/>
    <row r="77" spans="1:1" ht="15.75" x14ac:dyDescent="0.25">
      <c r="A77" s="79"/>
    </row>
    <row r="78" spans="1:1" ht="18.75" x14ac:dyDescent="0.25">
      <c r="A78" s="92"/>
    </row>
    <row r="79" spans="1:1" ht="18" x14ac:dyDescent="0.25">
      <c r="A79" s="93"/>
    </row>
    <row r="80" spans="1:1" ht="18" x14ac:dyDescent="0.25">
      <c r="A80" s="93"/>
    </row>
    <row r="81" spans="1:1" ht="18" x14ac:dyDescent="0.25">
      <c r="A81" s="93"/>
    </row>
    <row r="82" spans="1:1" ht="18" x14ac:dyDescent="0.25">
      <c r="A82" s="93"/>
    </row>
    <row r="83" spans="1:1" ht="18" x14ac:dyDescent="0.25">
      <c r="A83" s="93"/>
    </row>
    <row r="84" spans="1:1" x14ac:dyDescent="0.25">
      <c r="A84" s="91"/>
    </row>
    <row r="85" spans="1:1" x14ac:dyDescent="0.25">
      <c r="A85" s="91"/>
    </row>
    <row r="86" spans="1:1" x14ac:dyDescent="0.25">
      <c r="A86" s="91"/>
    </row>
    <row r="87" spans="1:1" ht="54" x14ac:dyDescent="0.25">
      <c r="A87" s="94" t="s">
        <v>184</v>
      </c>
    </row>
    <row r="88" spans="1:1" ht="409.5" x14ac:dyDescent="0.25">
      <c r="A88" s="94" t="s">
        <v>185</v>
      </c>
    </row>
    <row r="89" spans="1:1" ht="49.5" x14ac:dyDescent="0.25">
      <c r="A89" s="94" t="s">
        <v>186</v>
      </c>
    </row>
    <row r="90" spans="1:1" ht="109.5" x14ac:dyDescent="0.25">
      <c r="A90" s="94" t="s">
        <v>187</v>
      </c>
    </row>
    <row r="91" spans="1:1" ht="37.5" x14ac:dyDescent="0.25">
      <c r="A91" s="94" t="s">
        <v>188</v>
      </c>
    </row>
    <row r="92" spans="1:1" ht="169.5" x14ac:dyDescent="0.25">
      <c r="A92" s="94" t="s">
        <v>189</v>
      </c>
    </row>
  </sheetData>
  <mergeCells count="13">
    <mergeCell ref="A20:P20"/>
    <mergeCell ref="L10:N10"/>
    <mergeCell ref="A15:P15"/>
    <mergeCell ref="A16:P16"/>
    <mergeCell ref="A17:P17"/>
    <mergeCell ref="A18:P18"/>
    <mergeCell ref="Q38:Q42"/>
    <mergeCell ref="A21:P21"/>
    <mergeCell ref="A22:P22"/>
    <mergeCell ref="A23:P23"/>
    <mergeCell ref="A24:P24"/>
    <mergeCell ref="A25:P25"/>
    <mergeCell ref="Q33:Q35"/>
  </mergeCells>
  <printOptions horizontalCentered="1"/>
  <pageMargins left="0.59055118110236227" right="0.59055118110236227" top="0.78740157480314965" bottom="0.39370078740157483" header="0.31496062992125984" footer="0.31496062992125984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="120" zoomScaleNormal="120" zoomScaleSheetLayoutView="100" workbookViewId="0">
      <pane xSplit="3" ySplit="11" topLeftCell="P12" activePane="bottomRight" state="frozen"/>
      <selection pane="topRight" activeCell="D1" sqref="D1"/>
      <selection pane="bottomLeft" activeCell="A12" sqref="A12"/>
      <selection pane="bottomRight" activeCell="A97" sqref="A97:XFD97"/>
    </sheetView>
  </sheetViews>
  <sheetFormatPr defaultColWidth="0.85546875" defaultRowHeight="11.25" outlineLevelRow="1" outlineLevelCol="1" x14ac:dyDescent="0.2"/>
  <cols>
    <col min="1" max="1" width="4.140625" style="1" customWidth="1"/>
    <col min="2" max="2" width="46" style="1" customWidth="1"/>
    <col min="3" max="3" width="9.5703125" style="2" bestFit="1" customWidth="1"/>
    <col min="4" max="4" width="10.42578125" style="2" bestFit="1" customWidth="1"/>
    <col min="5" max="5" width="10" style="2" bestFit="1" customWidth="1"/>
    <col min="6" max="6" width="10.42578125" style="2" customWidth="1" outlineLevel="1"/>
    <col min="7" max="8" width="9.7109375" style="2" bestFit="1" customWidth="1" outlineLevel="1"/>
    <col min="9" max="9" width="7.42578125" style="2" customWidth="1" outlineLevel="1"/>
    <col min="10" max="10" width="9.7109375" style="2" bestFit="1" customWidth="1" outlineLevel="1"/>
    <col min="11" max="11" width="10" style="2" customWidth="1" outlineLevel="1"/>
    <col min="12" max="12" width="9.7109375" style="2" bestFit="1" customWidth="1"/>
    <col min="13" max="17" width="10" style="2" bestFit="1" customWidth="1"/>
    <col min="18" max="18" width="7.42578125" style="2" customWidth="1"/>
    <col min="19" max="19" width="7.42578125" style="2" bestFit="1" customWidth="1"/>
    <col min="20" max="20" width="8.140625" style="2" bestFit="1" customWidth="1"/>
    <col min="21" max="22" width="10.85546875" style="2" bestFit="1" customWidth="1"/>
    <col min="23" max="23" width="11.140625" style="2" customWidth="1"/>
    <col min="24" max="24" width="5" style="1" customWidth="1"/>
    <col min="25" max="16384" width="0.85546875" style="1"/>
  </cols>
  <sheetData>
    <row r="1" spans="1:23" ht="12.75" customHeight="1" x14ac:dyDescent="0.2">
      <c r="F1" s="6"/>
      <c r="W1" s="3"/>
    </row>
    <row r="2" spans="1:23" s="4" customFormat="1" ht="15.75" x14ac:dyDescent="0.25">
      <c r="A2" s="214" t="s">
        <v>130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3" spans="1:23" s="5" customFormat="1" ht="12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2"/>
    </row>
    <row r="4" spans="1:23" s="5" customFormat="1" ht="12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8"/>
    </row>
    <row r="5" spans="1:23" s="5" customFormat="1" ht="12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9"/>
    </row>
    <row r="6" spans="1:23" s="5" customFormat="1" ht="12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1:23" s="5" customFormat="1" ht="12" x14ac:dyDescent="0.2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2" thickBot="1" x14ac:dyDescent="0.25">
      <c r="D8" s="2">
        <f>'[1]7.1 с НДС '!D13/1.18</f>
        <v>134.96650000000002</v>
      </c>
      <c r="E8" s="2">
        <f>'[1]7.1 с НДС '!E13/1.18</f>
        <v>50.937449459999996</v>
      </c>
      <c r="F8" s="2">
        <f>'[1]7.1 с НДС '!F13/1.18</f>
        <v>24.279500000000002</v>
      </c>
      <c r="G8" s="2">
        <f>'[1]7.1 с НДС '!G13/1.18</f>
        <v>26.03057287</v>
      </c>
      <c r="H8" s="2">
        <f>'[1]7.1 с НДС '!H13/1.18</f>
        <v>41.150750000000016</v>
      </c>
      <c r="I8" s="2">
        <f>'[1]7.1 с НДС '!I13/1.18</f>
        <v>22.876876589999991</v>
      </c>
      <c r="J8" s="2">
        <f>'[1]7.1 с НДС '!J13/1.18</f>
        <v>40.72075000000001</v>
      </c>
      <c r="K8" s="2">
        <f>'[1]7.1 с НДС '!K13/1.18</f>
        <v>2.0299999999999998</v>
      </c>
      <c r="L8" s="2">
        <f>'[1]7.1 с НДС '!L13/1.18</f>
        <v>28.815499999999997</v>
      </c>
      <c r="M8" s="2">
        <f>'[1]7.1 с НДС '!M13/1.18</f>
        <v>0</v>
      </c>
      <c r="N8" s="2">
        <f>'[1]7.1 с НДС '!N13/1.18</f>
        <v>50.937449459999996</v>
      </c>
      <c r="O8" s="2">
        <f>'[1]7.1 с НДС '!O13/1.18</f>
        <v>2.0299999999999998</v>
      </c>
      <c r="P8" s="2">
        <f>'[1]7.1 с НДС '!P13/1.18</f>
        <v>55.871146039999992</v>
      </c>
      <c r="Q8" s="2">
        <f>'[1]7.1 с НДС '!Q13/1.18</f>
        <v>2.0338983050847457</v>
      </c>
      <c r="R8" s="2">
        <f>'[1]7.1 с НДС '!R13/1.18</f>
        <v>84.029050540000028</v>
      </c>
      <c r="S8" s="2">
        <f>'[1]7.1 с НДС '!S13/1.18</f>
        <v>-38.690750000000008</v>
      </c>
    </row>
    <row r="9" spans="1:23" ht="18" customHeight="1" x14ac:dyDescent="0.2">
      <c r="A9" s="215" t="s">
        <v>0</v>
      </c>
      <c r="B9" s="218" t="s">
        <v>1</v>
      </c>
      <c r="C9" s="221" t="s">
        <v>2</v>
      </c>
      <c r="D9" s="223" t="s">
        <v>3</v>
      </c>
      <c r="E9" s="224"/>
      <c r="F9" s="224"/>
      <c r="G9" s="224"/>
      <c r="H9" s="224"/>
      <c r="I9" s="224"/>
      <c r="J9" s="224"/>
      <c r="K9" s="224"/>
      <c r="L9" s="224"/>
      <c r="M9" s="224"/>
      <c r="N9" s="221" t="s">
        <v>4</v>
      </c>
      <c r="O9" s="225"/>
      <c r="P9" s="221" t="s">
        <v>5</v>
      </c>
      <c r="Q9" s="225"/>
      <c r="R9" s="221" t="s">
        <v>6</v>
      </c>
      <c r="S9" s="223" t="s">
        <v>7</v>
      </c>
      <c r="T9" s="224"/>
      <c r="U9" s="224"/>
      <c r="V9" s="224"/>
      <c r="W9" s="221" t="s">
        <v>8</v>
      </c>
    </row>
    <row r="10" spans="1:23" ht="22.5" customHeight="1" x14ac:dyDescent="0.2">
      <c r="A10" s="216"/>
      <c r="B10" s="219"/>
      <c r="C10" s="222"/>
      <c r="D10" s="210" t="s">
        <v>9</v>
      </c>
      <c r="E10" s="211"/>
      <c r="F10" s="210" t="s">
        <v>10</v>
      </c>
      <c r="G10" s="211"/>
      <c r="H10" s="210" t="s">
        <v>11</v>
      </c>
      <c r="I10" s="211"/>
      <c r="J10" s="210" t="s">
        <v>12</v>
      </c>
      <c r="K10" s="211"/>
      <c r="L10" s="210" t="s">
        <v>13</v>
      </c>
      <c r="M10" s="211"/>
      <c r="N10" s="213"/>
      <c r="O10" s="226"/>
      <c r="P10" s="213"/>
      <c r="Q10" s="226"/>
      <c r="R10" s="222"/>
      <c r="S10" s="212" t="s">
        <v>14</v>
      </c>
      <c r="T10" s="212" t="s">
        <v>15</v>
      </c>
      <c r="U10" s="210" t="s">
        <v>16</v>
      </c>
      <c r="V10" s="211"/>
      <c r="W10" s="222"/>
    </row>
    <row r="11" spans="1:23" ht="52.5" x14ac:dyDescent="0.2">
      <c r="A11" s="217"/>
      <c r="B11" s="220"/>
      <c r="C11" s="213"/>
      <c r="D11" s="101" t="s">
        <v>17</v>
      </c>
      <c r="E11" s="101" t="s">
        <v>18</v>
      </c>
      <c r="F11" s="99" t="s">
        <v>19</v>
      </c>
      <c r="G11" s="99" t="s">
        <v>20</v>
      </c>
      <c r="H11" s="99" t="s">
        <v>19</v>
      </c>
      <c r="I11" s="99" t="s">
        <v>20</v>
      </c>
      <c r="J11" s="99" t="s">
        <v>19</v>
      </c>
      <c r="K11" s="99" t="s">
        <v>20</v>
      </c>
      <c r="L11" s="99" t="s">
        <v>19</v>
      </c>
      <c r="M11" s="99" t="s">
        <v>20</v>
      </c>
      <c r="N11" s="99" t="s">
        <v>9</v>
      </c>
      <c r="O11" s="99" t="s">
        <v>21</v>
      </c>
      <c r="P11" s="99" t="s">
        <v>9</v>
      </c>
      <c r="Q11" s="99" t="s">
        <v>21</v>
      </c>
      <c r="R11" s="213"/>
      <c r="S11" s="213"/>
      <c r="T11" s="213"/>
      <c r="U11" s="99" t="s">
        <v>22</v>
      </c>
      <c r="V11" s="99" t="s">
        <v>23</v>
      </c>
      <c r="W11" s="213"/>
    </row>
    <row r="12" spans="1:23" s="2" customFormat="1" ht="12" x14ac:dyDescent="0.2">
      <c r="A12" s="50"/>
      <c r="B12" s="99" t="s">
        <v>133</v>
      </c>
      <c r="C12" s="99"/>
      <c r="D12" s="99">
        <f t="shared" ref="D12:M12" si="0">D13+D98+D103+D104</f>
        <v>134.96650000000002</v>
      </c>
      <c r="E12" s="99">
        <f t="shared" si="0"/>
        <v>50.937449459999996</v>
      </c>
      <c r="F12" s="99">
        <f t="shared" si="0"/>
        <v>24.279499999999999</v>
      </c>
      <c r="G12" s="99">
        <f t="shared" si="0"/>
        <v>26.03057287</v>
      </c>
      <c r="H12" s="99">
        <f t="shared" si="0"/>
        <v>41.150750000000009</v>
      </c>
      <c r="I12" s="99">
        <f t="shared" si="0"/>
        <v>22.876876589999991</v>
      </c>
      <c r="J12" s="99">
        <f t="shared" si="0"/>
        <v>40.720750000000002</v>
      </c>
      <c r="K12" s="99">
        <f t="shared" si="0"/>
        <v>2.0299999999999998</v>
      </c>
      <c r="L12" s="99">
        <f t="shared" si="0"/>
        <v>28.815499999999997</v>
      </c>
      <c r="M12" s="99">
        <f t="shared" si="0"/>
        <v>0</v>
      </c>
      <c r="N12" s="99">
        <f>E12</f>
        <v>50.937449459999996</v>
      </c>
      <c r="O12" s="99">
        <f>G12</f>
        <v>26.03057287</v>
      </c>
      <c r="P12" s="99">
        <f>P13+P98+P103+P104</f>
        <v>55.871146039999999</v>
      </c>
      <c r="Q12" s="99">
        <f>Q13+Q98+Q103+Q104</f>
        <v>55.871146039999999</v>
      </c>
      <c r="R12" s="99">
        <f>D12-G12-I12-K12-M12</f>
        <v>84.029050540000028</v>
      </c>
      <c r="S12" s="99">
        <f>G12-F12</f>
        <v>1.7510728700000016</v>
      </c>
      <c r="T12" s="99">
        <f>IF(F12&gt;0,(G12/F12*100-100),0)</f>
        <v>7.2121455137049963</v>
      </c>
      <c r="U12" s="99">
        <f>U13+U98+U103+U104</f>
        <v>0</v>
      </c>
      <c r="V12" s="99">
        <f>V13+V98+V103+V104</f>
        <v>0</v>
      </c>
      <c r="W12" s="14"/>
    </row>
    <row r="13" spans="1:23" ht="12" x14ac:dyDescent="0.2">
      <c r="A13" s="50">
        <v>1</v>
      </c>
      <c r="B13" s="13" t="s">
        <v>134</v>
      </c>
      <c r="C13" s="99"/>
      <c r="D13" s="99">
        <f t="shared" ref="D13:M13" si="1">D14+D15+D37+D70+D86+D92+D93</f>
        <v>56.419999999999995</v>
      </c>
      <c r="E13" s="99">
        <f t="shared" si="1"/>
        <v>6.3947705999999993</v>
      </c>
      <c r="F13" s="99">
        <f t="shared" si="1"/>
        <v>8.3144999999999989</v>
      </c>
      <c r="G13" s="99">
        <f t="shared" si="1"/>
        <v>2.8913219899999998</v>
      </c>
      <c r="H13" s="99">
        <f t="shared" si="1"/>
        <v>17.552500000000002</v>
      </c>
      <c r="I13" s="99">
        <f t="shared" si="1"/>
        <v>3.5034486099999995</v>
      </c>
      <c r="J13" s="99">
        <f t="shared" si="1"/>
        <v>17.702499999999997</v>
      </c>
      <c r="K13" s="99">
        <f t="shared" si="1"/>
        <v>0</v>
      </c>
      <c r="L13" s="99">
        <f t="shared" si="1"/>
        <v>12.850499999999997</v>
      </c>
      <c r="M13" s="99">
        <f t="shared" si="1"/>
        <v>0</v>
      </c>
      <c r="N13" s="99">
        <f t="shared" ref="N13:N88" si="2">E13</f>
        <v>6.3947705999999993</v>
      </c>
      <c r="O13" s="99">
        <f t="shared" ref="O13:O88" si="3">G13</f>
        <v>2.8913219899999998</v>
      </c>
      <c r="P13" s="99">
        <f>P14+P15+P37+P70+P86+P92+P93</f>
        <v>1.9446586400000001</v>
      </c>
      <c r="Q13" s="99">
        <f>Q14+Q15+Q37+Q70+Q86+Q92+Q93</f>
        <v>1.9446586400000001</v>
      </c>
      <c r="R13" s="99">
        <f t="shared" ref="R13:R88" si="4">D13-G13-I13-K13-M13</f>
        <v>50.025229399999994</v>
      </c>
      <c r="S13" s="99">
        <f t="shared" ref="S13:S88" si="5">G13-F13</f>
        <v>-5.4231780099999991</v>
      </c>
      <c r="T13" s="99">
        <f t="shared" ref="T13:T88" si="6">IF(F13&gt;0,(G13/F13*100-100),0)</f>
        <v>-65.2255458536292</v>
      </c>
      <c r="U13" s="99">
        <f>U14+U15+U37+U70+U86+U92+U93</f>
        <v>0</v>
      </c>
      <c r="V13" s="99">
        <f>V14+V15+V37+V70+V86+V92+V93</f>
        <v>0</v>
      </c>
      <c r="W13" s="14"/>
    </row>
    <row r="14" spans="1:23" s="17" customFormat="1" ht="12" x14ac:dyDescent="0.2">
      <c r="A14" s="51" t="s">
        <v>66</v>
      </c>
      <c r="B14" s="16" t="s">
        <v>135</v>
      </c>
      <c r="C14" s="99"/>
      <c r="D14" s="99">
        <v>0</v>
      </c>
      <c r="E14" s="99">
        <v>0</v>
      </c>
      <c r="F14" s="99"/>
      <c r="G14" s="99"/>
      <c r="H14" s="99"/>
      <c r="I14" s="99"/>
      <c r="J14" s="99"/>
      <c r="K14" s="99"/>
      <c r="L14" s="99"/>
      <c r="M14" s="99"/>
      <c r="N14" s="99">
        <f t="shared" si="2"/>
        <v>0</v>
      </c>
      <c r="O14" s="99">
        <f t="shared" si="3"/>
        <v>0</v>
      </c>
      <c r="P14" s="99"/>
      <c r="Q14" s="99"/>
      <c r="R14" s="99">
        <f t="shared" si="4"/>
        <v>0</v>
      </c>
      <c r="S14" s="99">
        <f t="shared" si="5"/>
        <v>0</v>
      </c>
      <c r="T14" s="99">
        <f t="shared" si="6"/>
        <v>0</v>
      </c>
      <c r="U14" s="99"/>
      <c r="V14" s="99"/>
      <c r="W14" s="14"/>
    </row>
    <row r="15" spans="1:23" s="17" customFormat="1" ht="12" outlineLevel="1" x14ac:dyDescent="0.2">
      <c r="A15" s="50" t="s">
        <v>79</v>
      </c>
      <c r="B15" s="54" t="s">
        <v>136</v>
      </c>
      <c r="C15" s="99"/>
      <c r="D15" s="99">
        <f t="shared" ref="D15:F15" si="7">SUM(D16:D34)</f>
        <v>5.51</v>
      </c>
      <c r="E15" s="99">
        <f>SUM(E16:E34)</f>
        <v>0.79947699999999999</v>
      </c>
      <c r="F15" s="99">
        <f t="shared" si="7"/>
        <v>1.1620000000000001</v>
      </c>
      <c r="G15" s="99">
        <f>SUM(G16:G34)</f>
        <v>0.79947699999999999</v>
      </c>
      <c r="H15" s="99">
        <f t="shared" ref="H15:U15" si="8">SUM(H16:H34)</f>
        <v>1.8700000000000003</v>
      </c>
      <c r="I15" s="99">
        <f t="shared" si="8"/>
        <v>0</v>
      </c>
      <c r="J15" s="99">
        <f t="shared" si="8"/>
        <v>1.87</v>
      </c>
      <c r="K15" s="99">
        <f t="shared" si="8"/>
        <v>0</v>
      </c>
      <c r="L15" s="99">
        <f t="shared" si="8"/>
        <v>0.60799999999999965</v>
      </c>
      <c r="M15" s="99">
        <f t="shared" si="8"/>
        <v>0</v>
      </c>
      <c r="N15" s="99">
        <f t="shared" si="2"/>
        <v>0.79947699999999999</v>
      </c>
      <c r="O15" s="99">
        <f t="shared" si="3"/>
        <v>0.79947699999999999</v>
      </c>
      <c r="P15" s="99">
        <f t="shared" si="8"/>
        <v>0</v>
      </c>
      <c r="Q15" s="99">
        <f t="shared" si="8"/>
        <v>0</v>
      </c>
      <c r="R15" s="99">
        <f t="shared" si="4"/>
        <v>4.7105230000000002</v>
      </c>
      <c r="S15" s="99">
        <f t="shared" si="5"/>
        <v>-0.36252300000000015</v>
      </c>
      <c r="T15" s="99">
        <f t="shared" si="6"/>
        <v>-31.198192771084337</v>
      </c>
      <c r="U15" s="99">
        <f t="shared" si="8"/>
        <v>0</v>
      </c>
      <c r="V15" s="99">
        <f>SUM(V16:V34)</f>
        <v>0</v>
      </c>
      <c r="W15" s="14"/>
    </row>
    <row r="16" spans="1:23" s="15" customFormat="1" ht="12" outlineLevel="1" x14ac:dyDescent="0.2">
      <c r="A16" s="51"/>
      <c r="B16" s="18" t="str">
        <f>[2]CO3!I26</f>
        <v>КЛ-0,4 кВ «ТП 185 – ВРУ ж.д. Зосимовская,52»</v>
      </c>
      <c r="C16" s="46"/>
      <c r="D16" s="46">
        <f>[2]CO3!O26/1000</f>
        <v>0.26800000000000002</v>
      </c>
      <c r="E16" s="46">
        <f>G16+I16+K16+M16</f>
        <v>0</v>
      </c>
      <c r="F16" s="46">
        <f>D16</f>
        <v>0.26800000000000002</v>
      </c>
      <c r="G16" s="46"/>
      <c r="H16" s="46"/>
      <c r="I16" s="46"/>
      <c r="J16" s="46"/>
      <c r="K16" s="46"/>
      <c r="L16" s="46"/>
      <c r="M16" s="46"/>
      <c r="N16" s="46">
        <f t="shared" si="2"/>
        <v>0</v>
      </c>
      <c r="O16" s="46">
        <f t="shared" si="3"/>
        <v>0</v>
      </c>
      <c r="P16" s="46"/>
      <c r="Q16" s="46"/>
      <c r="R16" s="46">
        <f>D16-G16-I16-K16-M16</f>
        <v>0.26800000000000002</v>
      </c>
      <c r="S16" s="46">
        <f t="shared" si="5"/>
        <v>-0.26800000000000002</v>
      </c>
      <c r="T16" s="46">
        <f t="shared" si="6"/>
        <v>-100</v>
      </c>
      <c r="U16" s="46"/>
      <c r="V16" s="46"/>
      <c r="W16" s="20"/>
    </row>
    <row r="17" spans="1:23" s="15" customFormat="1" ht="12" outlineLevel="1" x14ac:dyDescent="0.2">
      <c r="A17" s="51"/>
      <c r="B17" s="18" t="str">
        <f>[2]CO3!I27</f>
        <v>КЛ-0,4 кВ «ТП 185 – ВРУ ж.д. Ветошкина,23»</v>
      </c>
      <c r="C17" s="46"/>
      <c r="D17" s="46">
        <f>[2]CO3!O27/1000</f>
        <v>0.26800000000000002</v>
      </c>
      <c r="E17" s="46">
        <f t="shared" ref="E17:E90" si="9">G17+I17+K17+M17</f>
        <v>0</v>
      </c>
      <c r="F17" s="46">
        <f t="shared" ref="F17:F19" si="10">D17</f>
        <v>0.26800000000000002</v>
      </c>
      <c r="G17" s="46"/>
      <c r="H17" s="46"/>
      <c r="I17" s="46"/>
      <c r="J17" s="46"/>
      <c r="K17" s="46"/>
      <c r="L17" s="46"/>
      <c r="M17" s="46"/>
      <c r="N17" s="46">
        <f t="shared" si="2"/>
        <v>0</v>
      </c>
      <c r="O17" s="46">
        <f t="shared" si="3"/>
        <v>0</v>
      </c>
      <c r="P17" s="46"/>
      <c r="Q17" s="46"/>
      <c r="R17" s="46">
        <f t="shared" si="4"/>
        <v>0.26800000000000002</v>
      </c>
      <c r="S17" s="46">
        <f t="shared" si="5"/>
        <v>-0.26800000000000002</v>
      </c>
      <c r="T17" s="46">
        <f t="shared" si="6"/>
        <v>-100</v>
      </c>
      <c r="U17" s="46"/>
      <c r="V17" s="46"/>
      <c r="W17" s="20"/>
    </row>
    <row r="18" spans="1:23" s="15" customFormat="1" ht="12" outlineLevel="1" x14ac:dyDescent="0.2">
      <c r="A18" s="51"/>
      <c r="B18" s="18" t="str">
        <f>[2]CO3!I28</f>
        <v>КЛ-0,4 кВ «ТП 445 – ВРУ ж.д. Новгородская,9а»</v>
      </c>
      <c r="C18" s="46"/>
      <c r="D18" s="46">
        <f>[2]CO3!O28/1000</f>
        <v>0.17899999999999999</v>
      </c>
      <c r="E18" s="46">
        <f t="shared" si="9"/>
        <v>0</v>
      </c>
      <c r="F18" s="46">
        <f t="shared" si="10"/>
        <v>0.17899999999999999</v>
      </c>
      <c r="G18" s="46"/>
      <c r="H18" s="46"/>
      <c r="I18" s="46"/>
      <c r="J18" s="46"/>
      <c r="K18" s="46"/>
      <c r="L18" s="46"/>
      <c r="M18" s="46"/>
      <c r="N18" s="46">
        <f t="shared" si="2"/>
        <v>0</v>
      </c>
      <c r="O18" s="46">
        <f t="shared" si="3"/>
        <v>0</v>
      </c>
      <c r="P18" s="46"/>
      <c r="Q18" s="46"/>
      <c r="R18" s="46">
        <f t="shared" si="4"/>
        <v>0.17899999999999999</v>
      </c>
      <c r="S18" s="46">
        <f>G18-F18</f>
        <v>-0.17899999999999999</v>
      </c>
      <c r="T18" s="46">
        <f t="shared" si="6"/>
        <v>-100</v>
      </c>
      <c r="U18" s="46"/>
      <c r="V18" s="46"/>
      <c r="W18" s="20"/>
    </row>
    <row r="19" spans="1:23" s="15" customFormat="1" ht="12" outlineLevel="1" x14ac:dyDescent="0.2">
      <c r="A19" s="51"/>
      <c r="B19" s="18" t="str">
        <f>[2]CO3!I29</f>
        <v>КЛ-0,4 кВ «ТП 445 – ВРУ ж.д. Новгородская,9г»</v>
      </c>
      <c r="C19" s="46"/>
      <c r="D19" s="46">
        <f>[2]CO3!O29/1000</f>
        <v>0.44700000000000001</v>
      </c>
      <c r="E19" s="46">
        <f t="shared" si="9"/>
        <v>0</v>
      </c>
      <c r="F19" s="46">
        <f t="shared" si="10"/>
        <v>0.44700000000000001</v>
      </c>
      <c r="G19" s="46"/>
      <c r="H19" s="46"/>
      <c r="I19" s="46"/>
      <c r="J19" s="46"/>
      <c r="K19" s="46"/>
      <c r="L19" s="46"/>
      <c r="M19" s="46"/>
      <c r="N19" s="46">
        <f t="shared" si="2"/>
        <v>0</v>
      </c>
      <c r="O19" s="46">
        <f t="shared" si="3"/>
        <v>0</v>
      </c>
      <c r="P19" s="46"/>
      <c r="Q19" s="46"/>
      <c r="R19" s="46">
        <f t="shared" si="4"/>
        <v>0.44700000000000001</v>
      </c>
      <c r="S19" s="46">
        <f t="shared" si="5"/>
        <v>-0.44700000000000001</v>
      </c>
      <c r="T19" s="46">
        <f t="shared" si="6"/>
        <v>-100</v>
      </c>
      <c r="U19" s="46"/>
      <c r="V19" s="46"/>
      <c r="W19" s="20"/>
    </row>
    <row r="20" spans="1:23" s="15" customFormat="1" ht="12" outlineLevel="1" x14ac:dyDescent="0.2">
      <c r="A20" s="51"/>
      <c r="B20" s="18" t="str">
        <f>[2]CO3!I30</f>
        <v>КЛ-0,4 кВ «ТП 445 – ВРУ ж.д. Новгородская,9б»</v>
      </c>
      <c r="C20" s="46"/>
      <c r="D20" s="46">
        <f>[2]CO3!O30/1000</f>
        <v>0.49199999999999999</v>
      </c>
      <c r="E20" s="46">
        <f t="shared" si="9"/>
        <v>0</v>
      </c>
      <c r="F20" s="46"/>
      <c r="G20" s="46"/>
      <c r="H20" s="46">
        <f>D20</f>
        <v>0.49199999999999999</v>
      </c>
      <c r="I20" s="46"/>
      <c r="J20" s="46"/>
      <c r="K20" s="46"/>
      <c r="L20" s="46"/>
      <c r="M20" s="46"/>
      <c r="N20" s="46">
        <f t="shared" si="2"/>
        <v>0</v>
      </c>
      <c r="O20" s="46">
        <f t="shared" si="3"/>
        <v>0</v>
      </c>
      <c r="P20" s="46"/>
      <c r="Q20" s="46"/>
      <c r="R20" s="46">
        <f t="shared" si="4"/>
        <v>0.49199999999999999</v>
      </c>
      <c r="S20" s="46">
        <f t="shared" si="5"/>
        <v>0</v>
      </c>
      <c r="T20" s="46">
        <f t="shared" si="6"/>
        <v>0</v>
      </c>
      <c r="U20" s="46"/>
      <c r="V20" s="46"/>
      <c r="W20" s="20"/>
    </row>
    <row r="21" spans="1:23" s="15" customFormat="1" ht="12" outlineLevel="1" x14ac:dyDescent="0.2">
      <c r="A21" s="51"/>
      <c r="B21" s="18" t="str">
        <f>[2]CO3!I31</f>
        <v>КЛ-0,4 кВ «ТП 655 – ВРУ шк. Болонина, 32(уч.корпус)»</v>
      </c>
      <c r="C21" s="46"/>
      <c r="D21" s="46">
        <f>[2]CO3!O31/1000</f>
        <v>0.44700000000000001</v>
      </c>
      <c r="E21" s="46">
        <f t="shared" si="9"/>
        <v>0</v>
      </c>
      <c r="F21" s="46"/>
      <c r="G21" s="46"/>
      <c r="H21" s="46">
        <f t="shared" ref="H21:H24" si="11">D21</f>
        <v>0.44700000000000001</v>
      </c>
      <c r="I21" s="46"/>
      <c r="J21" s="46"/>
      <c r="K21" s="46"/>
      <c r="L21" s="46"/>
      <c r="M21" s="46"/>
      <c r="N21" s="46">
        <f t="shared" si="2"/>
        <v>0</v>
      </c>
      <c r="O21" s="46">
        <f t="shared" si="3"/>
        <v>0</v>
      </c>
      <c r="P21" s="46"/>
      <c r="Q21" s="46"/>
      <c r="R21" s="46">
        <f t="shared" si="4"/>
        <v>0.44700000000000001</v>
      </c>
      <c r="S21" s="46">
        <f t="shared" si="5"/>
        <v>0</v>
      </c>
      <c r="T21" s="46">
        <f t="shared" si="6"/>
        <v>0</v>
      </c>
      <c r="U21" s="46"/>
      <c r="V21" s="46"/>
      <c r="W21" s="20"/>
    </row>
    <row r="22" spans="1:23" s="15" customFormat="1" ht="12" outlineLevel="1" x14ac:dyDescent="0.2">
      <c r="A22" s="51"/>
      <c r="B22" s="18" t="str">
        <f>[2]CO3!I32</f>
        <v>КЛ-0,4 кВ «ТП 655 – ВРУ шк. Болонина, 32(спорт.корпус)»</v>
      </c>
      <c r="C22" s="46"/>
      <c r="D22" s="46">
        <f>[2]CO3!O32/1000</f>
        <v>0.13400000000000001</v>
      </c>
      <c r="E22" s="46">
        <f t="shared" si="9"/>
        <v>0</v>
      </c>
      <c r="F22" s="46"/>
      <c r="G22" s="46"/>
      <c r="H22" s="46">
        <f t="shared" si="11"/>
        <v>0.13400000000000001</v>
      </c>
      <c r="I22" s="46"/>
      <c r="J22" s="46"/>
      <c r="K22" s="46"/>
      <c r="L22" s="46"/>
      <c r="M22" s="46"/>
      <c r="N22" s="46">
        <f t="shared" si="2"/>
        <v>0</v>
      </c>
      <c r="O22" s="46">
        <f t="shared" si="3"/>
        <v>0</v>
      </c>
      <c r="P22" s="46"/>
      <c r="Q22" s="46"/>
      <c r="R22" s="46">
        <f t="shared" si="4"/>
        <v>0.13400000000000001</v>
      </c>
      <c r="S22" s="46">
        <f t="shared" si="5"/>
        <v>0</v>
      </c>
      <c r="T22" s="46">
        <f t="shared" si="6"/>
        <v>0</v>
      </c>
      <c r="U22" s="46"/>
      <c r="V22" s="46"/>
      <c r="W22" s="20"/>
    </row>
    <row r="23" spans="1:23" s="15" customFormat="1" ht="12" outlineLevel="1" x14ac:dyDescent="0.2">
      <c r="A23" s="51"/>
      <c r="B23" s="18" t="str">
        <f>[2]CO3!I33</f>
        <v>КЛ-0,4 кВ «ТП 655 – ВРУ шк. Болонина, 32(спал.корпус)»</v>
      </c>
      <c r="C23" s="46"/>
      <c r="D23" s="46">
        <f>[2]CO3!O33/1000</f>
        <v>0.29499999999999998</v>
      </c>
      <c r="E23" s="46">
        <f t="shared" si="9"/>
        <v>0</v>
      </c>
      <c r="F23" s="46"/>
      <c r="G23" s="46"/>
      <c r="H23" s="46">
        <f t="shared" si="11"/>
        <v>0.29499999999999998</v>
      </c>
      <c r="I23" s="46"/>
      <c r="J23" s="46"/>
      <c r="K23" s="46"/>
      <c r="L23" s="46"/>
      <c r="M23" s="46"/>
      <c r="N23" s="46">
        <f t="shared" si="2"/>
        <v>0</v>
      </c>
      <c r="O23" s="46">
        <f t="shared" si="3"/>
        <v>0</v>
      </c>
      <c r="P23" s="46"/>
      <c r="Q23" s="46"/>
      <c r="R23" s="46">
        <f t="shared" si="4"/>
        <v>0.29499999999999998</v>
      </c>
      <c r="S23" s="46">
        <f t="shared" si="5"/>
        <v>0</v>
      </c>
      <c r="T23" s="46">
        <f t="shared" si="6"/>
        <v>0</v>
      </c>
      <c r="U23" s="46"/>
      <c r="V23" s="46"/>
      <c r="W23" s="20"/>
    </row>
    <row r="24" spans="1:23" s="15" customFormat="1" ht="12" outlineLevel="1" x14ac:dyDescent="0.2">
      <c r="A24" s="51"/>
      <c r="B24" s="18" t="str">
        <f>[2]CO3!I34</f>
        <v>КЛ-0,4 кВ «ТП 193 – ВРУ ж.д. Гагарина,53»</v>
      </c>
      <c r="C24" s="46"/>
      <c r="D24" s="46">
        <f>[2]CO3!O34/1000</f>
        <v>0.29499999999999998</v>
      </c>
      <c r="E24" s="46">
        <f t="shared" si="9"/>
        <v>0</v>
      </c>
      <c r="F24" s="46"/>
      <c r="G24" s="46"/>
      <c r="H24" s="46">
        <f t="shared" si="11"/>
        <v>0.29499999999999998</v>
      </c>
      <c r="I24" s="46"/>
      <c r="J24" s="46"/>
      <c r="K24" s="46"/>
      <c r="L24" s="46"/>
      <c r="M24" s="46"/>
      <c r="N24" s="46">
        <f t="shared" si="2"/>
        <v>0</v>
      </c>
      <c r="O24" s="46">
        <f t="shared" si="3"/>
        <v>0</v>
      </c>
      <c r="P24" s="46"/>
      <c r="Q24" s="46"/>
      <c r="R24" s="46">
        <f t="shared" si="4"/>
        <v>0.29499999999999998</v>
      </c>
      <c r="S24" s="46">
        <f t="shared" si="5"/>
        <v>0</v>
      </c>
      <c r="T24" s="46">
        <f t="shared" si="6"/>
        <v>0</v>
      </c>
      <c r="U24" s="46"/>
      <c r="V24" s="46"/>
      <c r="W24" s="20"/>
    </row>
    <row r="25" spans="1:23" s="15" customFormat="1" ht="12" outlineLevel="1" x14ac:dyDescent="0.2">
      <c r="A25" s="51"/>
      <c r="B25" s="18" t="str">
        <f>[2]CO3!I35</f>
        <v>КЛ-0,4 кВ «ТП 106 – ВРУ ж.д. Козленская,127»</v>
      </c>
      <c r="C25" s="46"/>
      <c r="D25" s="46">
        <f>[2]CO3!O35/1000</f>
        <v>0.67100000000000004</v>
      </c>
      <c r="E25" s="46">
        <f t="shared" si="9"/>
        <v>0</v>
      </c>
      <c r="F25" s="46"/>
      <c r="G25" s="46"/>
      <c r="H25" s="46">
        <f>(D25+(1.87-SUM(D20:D25)))</f>
        <v>0.20700000000000052</v>
      </c>
      <c r="I25" s="46"/>
      <c r="J25" s="46">
        <f>D25-H25</f>
        <v>0.46399999999999952</v>
      </c>
      <c r="K25" s="46"/>
      <c r="L25" s="46"/>
      <c r="M25" s="46"/>
      <c r="N25" s="46">
        <f t="shared" si="2"/>
        <v>0</v>
      </c>
      <c r="O25" s="46">
        <f t="shared" si="3"/>
        <v>0</v>
      </c>
      <c r="P25" s="46"/>
      <c r="Q25" s="46"/>
      <c r="R25" s="46">
        <f t="shared" si="4"/>
        <v>0.67100000000000004</v>
      </c>
      <c r="S25" s="46">
        <f t="shared" si="5"/>
        <v>0</v>
      </c>
      <c r="T25" s="46">
        <f t="shared" si="6"/>
        <v>0</v>
      </c>
      <c r="U25" s="46"/>
      <c r="V25" s="46"/>
      <c r="W25" s="20"/>
    </row>
    <row r="26" spans="1:23" s="15" customFormat="1" ht="12" outlineLevel="1" x14ac:dyDescent="0.2">
      <c r="A26" s="51"/>
      <c r="B26" s="18" t="str">
        <f>[2]CO3!I36</f>
        <v>КЛ-0,4 кВ «ТП 367 – ВРУ ж.д. Герцена,94»</v>
      </c>
      <c r="C26" s="46"/>
      <c r="D26" s="46">
        <f>[2]CO3!O36/1000</f>
        <v>0.44700000000000001</v>
      </c>
      <c r="E26" s="46">
        <f t="shared" si="9"/>
        <v>0</v>
      </c>
      <c r="F26" s="46"/>
      <c r="G26" s="46"/>
      <c r="H26" s="46"/>
      <c r="I26" s="46"/>
      <c r="J26" s="46">
        <f>D26</f>
        <v>0.44700000000000001</v>
      </c>
      <c r="K26" s="46"/>
      <c r="L26" s="46"/>
      <c r="M26" s="46"/>
      <c r="N26" s="46">
        <f t="shared" si="2"/>
        <v>0</v>
      </c>
      <c r="O26" s="46">
        <f t="shared" si="3"/>
        <v>0</v>
      </c>
      <c r="P26" s="46"/>
      <c r="Q26" s="46"/>
      <c r="R26" s="46">
        <f t="shared" si="4"/>
        <v>0.44700000000000001</v>
      </c>
      <c r="S26" s="46">
        <f t="shared" si="5"/>
        <v>0</v>
      </c>
      <c r="T26" s="46">
        <f t="shared" si="6"/>
        <v>0</v>
      </c>
      <c r="U26" s="46"/>
      <c r="V26" s="46"/>
      <c r="W26" s="20"/>
    </row>
    <row r="27" spans="1:23" s="15" customFormat="1" ht="12" outlineLevel="1" x14ac:dyDescent="0.2">
      <c r="A27" s="51"/>
      <c r="B27" s="18" t="str">
        <f>[2]CO3!I37</f>
        <v>КЛ-0,4 кВ «ТП 367 – ВРУ ж.д. Ветошкина,99»</v>
      </c>
      <c r="C27" s="46"/>
      <c r="D27" s="46">
        <f>[2]CO3!O37/1000</f>
        <v>0.35799999999999998</v>
      </c>
      <c r="E27" s="46">
        <f t="shared" si="9"/>
        <v>0</v>
      </c>
      <c r="F27" s="46"/>
      <c r="G27" s="46"/>
      <c r="H27" s="46"/>
      <c r="I27" s="46"/>
      <c r="J27" s="46">
        <f t="shared" ref="J27:J31" si="12">D27</f>
        <v>0.35799999999999998</v>
      </c>
      <c r="K27" s="46"/>
      <c r="L27" s="46"/>
      <c r="M27" s="46"/>
      <c r="N27" s="46">
        <f t="shared" si="2"/>
        <v>0</v>
      </c>
      <c r="O27" s="46">
        <f t="shared" si="3"/>
        <v>0</v>
      </c>
      <c r="P27" s="46"/>
      <c r="Q27" s="46"/>
      <c r="R27" s="46">
        <f t="shared" si="4"/>
        <v>0.35799999999999998</v>
      </c>
      <c r="S27" s="46">
        <f t="shared" si="5"/>
        <v>0</v>
      </c>
      <c r="T27" s="46">
        <f t="shared" si="6"/>
        <v>0</v>
      </c>
      <c r="U27" s="46"/>
      <c r="V27" s="46"/>
      <c r="W27" s="20"/>
    </row>
    <row r="28" spans="1:23" s="15" customFormat="1" ht="12" outlineLevel="1" x14ac:dyDescent="0.2">
      <c r="A28" s="51"/>
      <c r="B28" s="18" t="str">
        <f>[2]CO3!I38</f>
        <v>КЛ-0,4 кВ «ТП 533 – DРУ ж.д. 1мкр. ПЗ, 9»</v>
      </c>
      <c r="C28" s="46"/>
      <c r="D28" s="46">
        <f>[2]CO3!O38/1000</f>
        <v>0.11600000000000001</v>
      </c>
      <c r="E28" s="46">
        <f t="shared" si="9"/>
        <v>0</v>
      </c>
      <c r="F28" s="46"/>
      <c r="G28" s="46"/>
      <c r="H28" s="46"/>
      <c r="I28" s="46"/>
      <c r="J28" s="46">
        <f t="shared" si="12"/>
        <v>0.11600000000000001</v>
      </c>
      <c r="K28" s="46"/>
      <c r="L28" s="46"/>
      <c r="M28" s="46"/>
      <c r="N28" s="46">
        <f t="shared" si="2"/>
        <v>0</v>
      </c>
      <c r="O28" s="46">
        <f t="shared" si="3"/>
        <v>0</v>
      </c>
      <c r="P28" s="46"/>
      <c r="Q28" s="46"/>
      <c r="R28" s="46">
        <f t="shared" si="4"/>
        <v>0.11600000000000001</v>
      </c>
      <c r="S28" s="46">
        <f t="shared" si="5"/>
        <v>0</v>
      </c>
      <c r="T28" s="46">
        <f t="shared" si="6"/>
        <v>0</v>
      </c>
      <c r="U28" s="46"/>
      <c r="V28" s="46"/>
      <c r="W28" s="20"/>
    </row>
    <row r="29" spans="1:23" s="15" customFormat="1" ht="12" outlineLevel="1" x14ac:dyDescent="0.2">
      <c r="A29" s="51"/>
      <c r="B29" s="18" t="str">
        <f>[2]CO3!I39</f>
        <v>КЛ-0,4 кВ «ТП 533 – ВРУ ж.д. 1мкр. ПЗ, 10»</v>
      </c>
      <c r="C29" s="46"/>
      <c r="D29" s="46">
        <f>[2]CO3!O39/1000</f>
        <v>0.17899999999999999</v>
      </c>
      <c r="E29" s="46">
        <f t="shared" si="9"/>
        <v>0</v>
      </c>
      <c r="F29" s="46"/>
      <c r="G29" s="46"/>
      <c r="H29" s="46"/>
      <c r="I29" s="46"/>
      <c r="J29" s="46">
        <f t="shared" si="12"/>
        <v>0.17899999999999999</v>
      </c>
      <c r="K29" s="46"/>
      <c r="L29" s="46"/>
      <c r="M29" s="46"/>
      <c r="N29" s="46">
        <f t="shared" si="2"/>
        <v>0</v>
      </c>
      <c r="O29" s="46">
        <f t="shared" si="3"/>
        <v>0</v>
      </c>
      <c r="P29" s="46"/>
      <c r="Q29" s="46"/>
      <c r="R29" s="46">
        <f t="shared" si="4"/>
        <v>0.17899999999999999</v>
      </c>
      <c r="S29" s="46">
        <f t="shared" si="5"/>
        <v>0</v>
      </c>
      <c r="T29" s="46">
        <f t="shared" si="6"/>
        <v>0</v>
      </c>
      <c r="U29" s="46"/>
      <c r="V29" s="46"/>
      <c r="W29" s="20"/>
    </row>
    <row r="30" spans="1:23" s="15" customFormat="1" ht="12" outlineLevel="1" x14ac:dyDescent="0.2">
      <c r="A30" s="51"/>
      <c r="B30" s="18" t="str">
        <f>[2]CO3!I40</f>
        <v>КЛ-0,4 кВ «ТП 534 – ВРУ ж.д. 1мкр. ПЗ, 21»</v>
      </c>
      <c r="C30" s="46"/>
      <c r="D30" s="46">
        <f>[2]CO3!O40/1000</f>
        <v>0.107</v>
      </c>
      <c r="E30" s="46">
        <f t="shared" si="9"/>
        <v>0</v>
      </c>
      <c r="F30" s="46"/>
      <c r="G30" s="46"/>
      <c r="H30" s="46"/>
      <c r="I30" s="46"/>
      <c r="J30" s="46">
        <f t="shared" si="12"/>
        <v>0.107</v>
      </c>
      <c r="K30" s="46"/>
      <c r="L30" s="46"/>
      <c r="M30" s="46"/>
      <c r="N30" s="46">
        <f t="shared" si="2"/>
        <v>0</v>
      </c>
      <c r="O30" s="46">
        <f t="shared" si="3"/>
        <v>0</v>
      </c>
      <c r="P30" s="46"/>
      <c r="Q30" s="46"/>
      <c r="R30" s="46">
        <f t="shared" si="4"/>
        <v>0.107</v>
      </c>
      <c r="S30" s="46">
        <f t="shared" si="5"/>
        <v>0</v>
      </c>
      <c r="T30" s="46">
        <f t="shared" si="6"/>
        <v>0</v>
      </c>
      <c r="U30" s="46"/>
      <c r="V30" s="46"/>
      <c r="W30" s="20"/>
    </row>
    <row r="31" spans="1:23" s="15" customFormat="1" ht="12" outlineLevel="1" x14ac:dyDescent="0.2">
      <c r="A31" s="51"/>
      <c r="B31" s="18" t="str">
        <f>[2]CO3!I41</f>
        <v>КЛ-0,4 кВ «ТП 534 – ВРУ ж.д. 1мкр. ПЗ, 23»</v>
      </c>
      <c r="C31" s="46"/>
      <c r="D31" s="46">
        <f>[2]CO3!O41/1000</f>
        <v>0.17899999999999999</v>
      </c>
      <c r="E31" s="46">
        <f t="shared" si="9"/>
        <v>0</v>
      </c>
      <c r="F31" s="46"/>
      <c r="G31" s="46"/>
      <c r="H31" s="46"/>
      <c r="I31" s="46"/>
      <c r="J31" s="46">
        <f t="shared" si="12"/>
        <v>0.17899999999999999</v>
      </c>
      <c r="K31" s="46"/>
      <c r="L31" s="46"/>
      <c r="M31" s="46"/>
      <c r="N31" s="46">
        <f t="shared" si="2"/>
        <v>0</v>
      </c>
      <c r="O31" s="46">
        <f t="shared" si="3"/>
        <v>0</v>
      </c>
      <c r="P31" s="46"/>
      <c r="Q31" s="46"/>
      <c r="R31" s="46">
        <f t="shared" si="4"/>
        <v>0.17899999999999999</v>
      </c>
      <c r="S31" s="46">
        <f t="shared" si="5"/>
        <v>0</v>
      </c>
      <c r="T31" s="46">
        <f t="shared" si="6"/>
        <v>0</v>
      </c>
      <c r="U31" s="46"/>
      <c r="V31" s="46"/>
      <c r="W31" s="20"/>
    </row>
    <row r="32" spans="1:23" s="15" customFormat="1" ht="12" outlineLevel="1" x14ac:dyDescent="0.2">
      <c r="A32" s="51"/>
      <c r="B32" s="18" t="str">
        <f>[2]CO3!I42</f>
        <v>КЛ-0,4 кВ «ТП 427 – ВРУ шк. Поповича, 26а»</v>
      </c>
      <c r="C32" s="46"/>
      <c r="D32" s="46">
        <f>[2]CO3!O42/1000</f>
        <v>0.35799999999999998</v>
      </c>
      <c r="E32" s="46">
        <f t="shared" si="9"/>
        <v>0</v>
      </c>
      <c r="F32" s="46"/>
      <c r="G32" s="46"/>
      <c r="H32" s="46"/>
      <c r="I32" s="46"/>
      <c r="J32" s="46">
        <f>D32+(1.87-SUM(J25:J31,D32))</f>
        <v>2.0000000000000351E-2</v>
      </c>
      <c r="K32" s="46"/>
      <c r="L32" s="46">
        <f>D32-J32</f>
        <v>0.33799999999999963</v>
      </c>
      <c r="M32" s="46"/>
      <c r="N32" s="46">
        <f t="shared" si="2"/>
        <v>0</v>
      </c>
      <c r="O32" s="46">
        <f t="shared" si="3"/>
        <v>0</v>
      </c>
      <c r="P32" s="46"/>
      <c r="Q32" s="46"/>
      <c r="R32" s="46">
        <f t="shared" si="4"/>
        <v>0.35799999999999998</v>
      </c>
      <c r="S32" s="46">
        <f t="shared" si="5"/>
        <v>0</v>
      </c>
      <c r="T32" s="46">
        <f t="shared" si="6"/>
        <v>0</v>
      </c>
      <c r="U32" s="46"/>
      <c r="V32" s="46"/>
      <c r="W32" s="20"/>
    </row>
    <row r="33" spans="1:23" s="15" customFormat="1" ht="12" outlineLevel="1" x14ac:dyDescent="0.2">
      <c r="A33" s="51"/>
      <c r="B33" s="18" t="str">
        <f>[2]CO3!I43</f>
        <v>КЛ-0,4 кВ «ТП 422– ВРУ ж/д Советский пр., 131»</v>
      </c>
      <c r="C33" s="46"/>
      <c r="D33" s="46">
        <f>[2]CO3!O43/1000</f>
        <v>0.27</v>
      </c>
      <c r="E33" s="46">
        <f t="shared" si="9"/>
        <v>0</v>
      </c>
      <c r="F33" s="46"/>
      <c r="G33" s="46"/>
      <c r="H33" s="46"/>
      <c r="I33" s="46"/>
      <c r="J33" s="46"/>
      <c r="K33" s="46"/>
      <c r="L33" s="46">
        <f t="shared" ref="L33:L34" si="13">D33-J33</f>
        <v>0.27</v>
      </c>
      <c r="M33" s="46"/>
      <c r="N33" s="46">
        <f t="shared" si="2"/>
        <v>0</v>
      </c>
      <c r="O33" s="46">
        <f t="shared" si="3"/>
        <v>0</v>
      </c>
      <c r="P33" s="46"/>
      <c r="Q33" s="46"/>
      <c r="R33" s="46">
        <f t="shared" si="4"/>
        <v>0.27</v>
      </c>
      <c r="S33" s="46">
        <f t="shared" si="5"/>
        <v>0</v>
      </c>
      <c r="T33" s="46">
        <f t="shared" si="6"/>
        <v>0</v>
      </c>
      <c r="U33" s="46"/>
      <c r="V33" s="46"/>
      <c r="W33" s="20"/>
    </row>
    <row r="34" spans="1:23" s="15" customFormat="1" ht="12" outlineLevel="1" x14ac:dyDescent="0.2">
      <c r="A34" s="51"/>
      <c r="B34" s="53" t="str">
        <f>[2]CO3!$I$86</f>
        <v>КЛ 0,4 ТП217-ВРУ здания СТО Козленская</v>
      </c>
      <c r="C34" s="46"/>
      <c r="D34" s="46"/>
      <c r="E34" s="46">
        <f t="shared" si="9"/>
        <v>0.79947699999999999</v>
      </c>
      <c r="F34" s="46">
        <v>0</v>
      </c>
      <c r="G34" s="46">
        <f>[2]CO3!$P$86/1000</f>
        <v>0.79947699999999999</v>
      </c>
      <c r="H34" s="46"/>
      <c r="I34" s="46">
        <f>'[3]08'!$E$399/1000000-G34</f>
        <v>0</v>
      </c>
      <c r="J34" s="46"/>
      <c r="K34" s="46"/>
      <c r="L34" s="46">
        <f t="shared" si="13"/>
        <v>0</v>
      </c>
      <c r="M34" s="46"/>
      <c r="N34" s="46">
        <f t="shared" si="2"/>
        <v>0.79947699999999999</v>
      </c>
      <c r="O34" s="46">
        <f t="shared" si="3"/>
        <v>0.79947699999999999</v>
      </c>
      <c r="P34" s="46">
        <f>Q34</f>
        <v>0</v>
      </c>
      <c r="Q34" s="46"/>
      <c r="R34" s="46">
        <f t="shared" si="4"/>
        <v>-0.79947699999999999</v>
      </c>
      <c r="S34" s="46">
        <f t="shared" si="5"/>
        <v>0.79947699999999999</v>
      </c>
      <c r="T34" s="46">
        <f t="shared" si="6"/>
        <v>0</v>
      </c>
      <c r="U34" s="46"/>
      <c r="V34" s="46"/>
      <c r="W34" s="20"/>
    </row>
    <row r="35" spans="1:23" s="15" customFormat="1" ht="12" outlineLevel="1" x14ac:dyDescent="0.2">
      <c r="A35" s="51"/>
      <c r="B35" s="53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20"/>
    </row>
    <row r="36" spans="1:23" s="15" customFormat="1" ht="12" outlineLevel="1" x14ac:dyDescent="0.2">
      <c r="A36" s="51"/>
      <c r="B36" s="53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20"/>
    </row>
    <row r="37" spans="1:23" s="17" customFormat="1" ht="12" outlineLevel="1" x14ac:dyDescent="0.2">
      <c r="A37" s="50" t="s">
        <v>87</v>
      </c>
      <c r="B37" s="54" t="s">
        <v>137</v>
      </c>
      <c r="C37" s="99"/>
      <c r="D37" s="99">
        <f>SUM(D38:D65)</f>
        <v>21.909999999999997</v>
      </c>
      <c r="E37" s="99">
        <f t="shared" ref="E37:Q37" si="14">SUM(E38:E65)</f>
        <v>1.3919560500000001</v>
      </c>
      <c r="F37" s="99">
        <f t="shared" si="14"/>
        <v>2.78</v>
      </c>
      <c r="G37" s="99">
        <f t="shared" si="14"/>
        <v>0.43972640999999996</v>
      </c>
      <c r="H37" s="99">
        <f t="shared" si="14"/>
        <v>6.5100000000000007</v>
      </c>
      <c r="I37" s="99">
        <f t="shared" si="14"/>
        <v>0.9522296400000001</v>
      </c>
      <c r="J37" s="99">
        <f t="shared" si="14"/>
        <v>6.51</v>
      </c>
      <c r="K37" s="99">
        <f t="shared" si="14"/>
        <v>0</v>
      </c>
      <c r="L37" s="99">
        <f t="shared" si="14"/>
        <v>6.1099999999999985</v>
      </c>
      <c r="M37" s="99">
        <f t="shared" si="14"/>
        <v>0</v>
      </c>
      <c r="N37" s="99">
        <f t="shared" si="14"/>
        <v>0.43972640999999996</v>
      </c>
      <c r="O37" s="99">
        <f t="shared" si="14"/>
        <v>0.43972640999999996</v>
      </c>
      <c r="P37" s="99">
        <f t="shared" si="14"/>
        <v>0</v>
      </c>
      <c r="Q37" s="99">
        <f t="shared" si="14"/>
        <v>0</v>
      </c>
      <c r="R37" s="99">
        <f t="shared" si="4"/>
        <v>20.518043949999999</v>
      </c>
      <c r="S37" s="99">
        <f t="shared" si="5"/>
        <v>-2.3402735899999998</v>
      </c>
      <c r="T37" s="99">
        <f t="shared" si="6"/>
        <v>-84.182503237410074</v>
      </c>
      <c r="U37" s="99">
        <f t="shared" ref="U37:W37" si="15">SUM(U38:U62)</f>
        <v>0</v>
      </c>
      <c r="V37" s="99">
        <f t="shared" si="15"/>
        <v>0</v>
      </c>
      <c r="W37" s="99">
        <f t="shared" si="15"/>
        <v>0</v>
      </c>
    </row>
    <row r="38" spans="1:23" s="15" customFormat="1" ht="12" outlineLevel="1" x14ac:dyDescent="0.2">
      <c r="A38" s="51"/>
      <c r="B38" s="18" t="str">
        <f>[2]CO3!I44</f>
        <v>КЛ-6 кВ «ТП 13 – ТП149»</v>
      </c>
      <c r="C38" s="46"/>
      <c r="D38" s="46">
        <f>[2]CO3!O44/1000</f>
        <v>1.0509999999999999</v>
      </c>
      <c r="E38" s="46">
        <f t="shared" si="9"/>
        <v>0</v>
      </c>
      <c r="F38" s="46">
        <f>D38</f>
        <v>1.0509999999999999</v>
      </c>
      <c r="G38" s="46"/>
      <c r="H38" s="46"/>
      <c r="I38" s="46"/>
      <c r="J38" s="46"/>
      <c r="K38" s="46"/>
      <c r="L38" s="46"/>
      <c r="M38" s="46"/>
      <c r="N38" s="46">
        <f t="shared" si="2"/>
        <v>0</v>
      </c>
      <c r="O38" s="46">
        <f t="shared" si="3"/>
        <v>0</v>
      </c>
      <c r="P38" s="46"/>
      <c r="Q38" s="46"/>
      <c r="R38" s="46">
        <f t="shared" si="4"/>
        <v>1.0509999999999999</v>
      </c>
      <c r="S38" s="46">
        <f t="shared" si="5"/>
        <v>-1.0509999999999999</v>
      </c>
      <c r="T38" s="46">
        <f t="shared" si="6"/>
        <v>-100</v>
      </c>
      <c r="U38" s="46"/>
      <c r="V38" s="46"/>
      <c r="W38" s="20"/>
    </row>
    <row r="39" spans="1:23" s="15" customFormat="1" ht="12" outlineLevel="1" x14ac:dyDescent="0.2">
      <c r="A39" s="51"/>
      <c r="B39" s="18" t="str">
        <f>[2]CO3!I45</f>
        <v>КЛ-6 кВ «ТП 22 – ТП303»</v>
      </c>
      <c r="C39" s="46"/>
      <c r="D39" s="46">
        <f>[2]CO3!O45/1000</f>
        <v>0.42099999999999999</v>
      </c>
      <c r="E39" s="46">
        <f t="shared" si="9"/>
        <v>0</v>
      </c>
      <c r="F39" s="46">
        <f t="shared" ref="F39:F40" si="16">D39</f>
        <v>0.42099999999999999</v>
      </c>
      <c r="G39" s="46"/>
      <c r="H39" s="46"/>
      <c r="I39" s="46"/>
      <c r="J39" s="46"/>
      <c r="K39" s="46"/>
      <c r="L39" s="46"/>
      <c r="M39" s="46"/>
      <c r="N39" s="46">
        <f t="shared" si="2"/>
        <v>0</v>
      </c>
      <c r="O39" s="46">
        <f t="shared" si="3"/>
        <v>0</v>
      </c>
      <c r="P39" s="46"/>
      <c r="Q39" s="46"/>
      <c r="R39" s="46">
        <f t="shared" si="4"/>
        <v>0.42099999999999999</v>
      </c>
      <c r="S39" s="46">
        <f t="shared" si="5"/>
        <v>-0.42099999999999999</v>
      </c>
      <c r="T39" s="46">
        <f t="shared" si="6"/>
        <v>-100</v>
      </c>
      <c r="U39" s="46"/>
      <c r="V39" s="46"/>
      <c r="W39" s="20"/>
    </row>
    <row r="40" spans="1:23" s="15" customFormat="1" ht="12" outlineLevel="1" x14ac:dyDescent="0.2">
      <c r="A40" s="51"/>
      <c r="B40" s="18" t="str">
        <f>[2]CO3!I46</f>
        <v>КЛ-6 кВ «ТП 27 – ТП63»</v>
      </c>
      <c r="C40" s="46"/>
      <c r="D40" s="46">
        <f>[2]CO3!O46/1000</f>
        <v>0.42099999999999999</v>
      </c>
      <c r="E40" s="46">
        <f t="shared" si="9"/>
        <v>0</v>
      </c>
      <c r="F40" s="46">
        <f t="shared" si="16"/>
        <v>0.42099999999999999</v>
      </c>
      <c r="G40" s="46"/>
      <c r="H40" s="46"/>
      <c r="I40" s="46"/>
      <c r="J40" s="46"/>
      <c r="K40" s="46"/>
      <c r="L40" s="46"/>
      <c r="M40" s="46"/>
      <c r="N40" s="46">
        <f t="shared" si="2"/>
        <v>0</v>
      </c>
      <c r="O40" s="46">
        <f t="shared" si="3"/>
        <v>0</v>
      </c>
      <c r="P40" s="46"/>
      <c r="Q40" s="46"/>
      <c r="R40" s="46">
        <f t="shared" si="4"/>
        <v>0.42099999999999999</v>
      </c>
      <c r="S40" s="46">
        <f t="shared" si="5"/>
        <v>-0.42099999999999999</v>
      </c>
      <c r="T40" s="46">
        <f t="shared" si="6"/>
        <v>-100</v>
      </c>
      <c r="U40" s="46"/>
      <c r="V40" s="46"/>
      <c r="W40" s="20"/>
    </row>
    <row r="41" spans="1:23" s="15" customFormat="1" ht="12" outlineLevel="1" x14ac:dyDescent="0.2">
      <c r="A41" s="51"/>
      <c r="B41" s="18" t="str">
        <f>[2]CO3!I47</f>
        <v>КЛ-6 кВ «ТП 32 – ТП2»</v>
      </c>
      <c r="C41" s="46"/>
      <c r="D41" s="46">
        <f>[2]CO3!O47/1000</f>
        <v>1.0509999999999999</v>
      </c>
      <c r="E41" s="46">
        <f t="shared" si="9"/>
        <v>0</v>
      </c>
      <c r="F41" s="46">
        <f>2.78+(D41-SUM(D38:D41))</f>
        <v>0.88699999999999979</v>
      </c>
      <c r="G41" s="46"/>
      <c r="H41" s="46">
        <f>D41-F41</f>
        <v>0.16400000000000015</v>
      </c>
      <c r="I41" s="46"/>
      <c r="J41" s="46"/>
      <c r="K41" s="46"/>
      <c r="L41" s="46"/>
      <c r="M41" s="46"/>
      <c r="N41" s="46">
        <f t="shared" si="2"/>
        <v>0</v>
      </c>
      <c r="O41" s="46">
        <f t="shared" si="3"/>
        <v>0</v>
      </c>
      <c r="P41" s="46"/>
      <c r="Q41" s="46"/>
      <c r="R41" s="46">
        <f t="shared" si="4"/>
        <v>1.0509999999999999</v>
      </c>
      <c r="S41" s="46">
        <f t="shared" si="5"/>
        <v>-0.88699999999999979</v>
      </c>
      <c r="T41" s="46">
        <f t="shared" si="6"/>
        <v>-100</v>
      </c>
      <c r="U41" s="46"/>
      <c r="V41" s="46"/>
      <c r="W41" s="20"/>
    </row>
    <row r="42" spans="1:23" s="15" customFormat="1" ht="12" outlineLevel="1" x14ac:dyDescent="0.2">
      <c r="A42" s="51"/>
      <c r="B42" s="18" t="str">
        <f>[2]CO3!I48</f>
        <v>КЛ-6 кВ «ТП 35 – ТП193»</v>
      </c>
      <c r="C42" s="46"/>
      <c r="D42" s="46">
        <f>[2]CO3!O48/1000</f>
        <v>1.135</v>
      </c>
      <c r="E42" s="46">
        <f t="shared" si="9"/>
        <v>0</v>
      </c>
      <c r="F42" s="46"/>
      <c r="G42" s="46"/>
      <c r="H42" s="46">
        <f>D42</f>
        <v>1.135</v>
      </c>
      <c r="I42" s="46"/>
      <c r="J42" s="46"/>
      <c r="K42" s="46"/>
      <c r="L42" s="46"/>
      <c r="M42" s="46"/>
      <c r="N42" s="46">
        <f t="shared" si="2"/>
        <v>0</v>
      </c>
      <c r="O42" s="46">
        <f t="shared" si="3"/>
        <v>0</v>
      </c>
      <c r="P42" s="46"/>
      <c r="Q42" s="46"/>
      <c r="R42" s="46">
        <f t="shared" si="4"/>
        <v>1.135</v>
      </c>
      <c r="S42" s="46">
        <f t="shared" si="5"/>
        <v>0</v>
      </c>
      <c r="T42" s="46">
        <f t="shared" si="6"/>
        <v>0</v>
      </c>
      <c r="U42" s="46"/>
      <c r="V42" s="46"/>
      <c r="W42" s="20"/>
    </row>
    <row r="43" spans="1:23" s="15" customFormat="1" ht="12" outlineLevel="1" x14ac:dyDescent="0.2">
      <c r="A43" s="51"/>
      <c r="B43" s="18" t="str">
        <f>[2]CO3!I49</f>
        <v>КЛ-6 кВ «ТП 56 – ТП258»</v>
      </c>
      <c r="C43" s="46"/>
      <c r="D43" s="46">
        <f>[2]CO3!O49/1000</f>
        <v>0.505</v>
      </c>
      <c r="E43" s="46">
        <f t="shared" si="9"/>
        <v>0</v>
      </c>
      <c r="F43" s="46"/>
      <c r="G43" s="46"/>
      <c r="H43" s="46">
        <f t="shared" ref="H43:H49" si="17">D43</f>
        <v>0.505</v>
      </c>
      <c r="I43" s="46"/>
      <c r="J43" s="46"/>
      <c r="K43" s="46"/>
      <c r="L43" s="46"/>
      <c r="M43" s="46"/>
      <c r="N43" s="46">
        <f t="shared" si="2"/>
        <v>0</v>
      </c>
      <c r="O43" s="46">
        <f t="shared" si="3"/>
        <v>0</v>
      </c>
      <c r="P43" s="46"/>
      <c r="Q43" s="46"/>
      <c r="R43" s="46">
        <f t="shared" si="4"/>
        <v>0.505</v>
      </c>
      <c r="S43" s="46">
        <f t="shared" si="5"/>
        <v>0</v>
      </c>
      <c r="T43" s="46">
        <f t="shared" si="6"/>
        <v>0</v>
      </c>
      <c r="U43" s="46"/>
      <c r="V43" s="46"/>
      <c r="W43" s="20"/>
    </row>
    <row r="44" spans="1:23" s="15" customFormat="1" ht="12" outlineLevel="1" x14ac:dyDescent="0.2">
      <c r="A44" s="51"/>
      <c r="B44" s="18" t="str">
        <f>[2]CO3!I50</f>
        <v>КЛ-6 кВ «ТП 60 – ТП121»</v>
      </c>
      <c r="C44" s="46"/>
      <c r="D44" s="46">
        <f>[2]CO3!O50/1000</f>
        <v>0.67300000000000004</v>
      </c>
      <c r="E44" s="46">
        <f t="shared" si="9"/>
        <v>0</v>
      </c>
      <c r="F44" s="46"/>
      <c r="G44" s="46"/>
      <c r="H44" s="46">
        <f t="shared" si="17"/>
        <v>0.67300000000000004</v>
      </c>
      <c r="I44" s="46"/>
      <c r="J44" s="46"/>
      <c r="K44" s="46"/>
      <c r="L44" s="46"/>
      <c r="M44" s="46"/>
      <c r="N44" s="46">
        <f t="shared" si="2"/>
        <v>0</v>
      </c>
      <c r="O44" s="46">
        <f t="shared" si="3"/>
        <v>0</v>
      </c>
      <c r="P44" s="46"/>
      <c r="Q44" s="46"/>
      <c r="R44" s="46">
        <f t="shared" si="4"/>
        <v>0.67300000000000004</v>
      </c>
      <c r="S44" s="46">
        <f t="shared" si="5"/>
        <v>0</v>
      </c>
      <c r="T44" s="46">
        <f t="shared" si="6"/>
        <v>0</v>
      </c>
      <c r="U44" s="46"/>
      <c r="V44" s="46"/>
      <c r="W44" s="20"/>
    </row>
    <row r="45" spans="1:23" s="15" customFormat="1" ht="12" outlineLevel="1" x14ac:dyDescent="0.2">
      <c r="A45" s="51"/>
      <c r="B45" s="18" t="str">
        <f>[2]CO3!I51</f>
        <v>КЛ-6 кВ «ТП 69 – ТП309»</v>
      </c>
      <c r="C45" s="46"/>
      <c r="D45" s="46">
        <f>[2]CO3!O51/1000</f>
        <v>0.48399999999999999</v>
      </c>
      <c r="E45" s="46">
        <f t="shared" si="9"/>
        <v>0</v>
      </c>
      <c r="F45" s="46"/>
      <c r="G45" s="46"/>
      <c r="H45" s="46">
        <f t="shared" si="17"/>
        <v>0.48399999999999999</v>
      </c>
      <c r="I45" s="46"/>
      <c r="J45" s="46"/>
      <c r="K45" s="46"/>
      <c r="L45" s="46"/>
      <c r="M45" s="46"/>
      <c r="N45" s="46">
        <f t="shared" si="2"/>
        <v>0</v>
      </c>
      <c r="O45" s="46">
        <f t="shared" si="3"/>
        <v>0</v>
      </c>
      <c r="P45" s="46"/>
      <c r="Q45" s="46"/>
      <c r="R45" s="46">
        <f t="shared" si="4"/>
        <v>0.48399999999999999</v>
      </c>
      <c r="S45" s="46">
        <f t="shared" si="5"/>
        <v>0</v>
      </c>
      <c r="T45" s="46">
        <f t="shared" si="6"/>
        <v>0</v>
      </c>
      <c r="U45" s="46"/>
      <c r="V45" s="46"/>
      <c r="W45" s="20"/>
    </row>
    <row r="46" spans="1:23" s="15" customFormat="1" ht="12" outlineLevel="1" x14ac:dyDescent="0.2">
      <c r="A46" s="51"/>
      <c r="B46" s="18" t="str">
        <f>[2]CO3!I52</f>
        <v>КЛ-6 кВ «ТП 110 – ТП113»</v>
      </c>
      <c r="C46" s="46"/>
      <c r="D46" s="46">
        <f>[2]CO3!O52/1000</f>
        <v>0.58899999999999997</v>
      </c>
      <c r="E46" s="46">
        <f t="shared" si="9"/>
        <v>0</v>
      </c>
      <c r="F46" s="46"/>
      <c r="G46" s="46"/>
      <c r="H46" s="46">
        <f t="shared" si="17"/>
        <v>0.58899999999999997</v>
      </c>
      <c r="I46" s="46"/>
      <c r="J46" s="46"/>
      <c r="K46" s="46"/>
      <c r="L46" s="46"/>
      <c r="M46" s="46"/>
      <c r="N46" s="46">
        <f t="shared" si="2"/>
        <v>0</v>
      </c>
      <c r="O46" s="46">
        <f t="shared" si="3"/>
        <v>0</v>
      </c>
      <c r="P46" s="46"/>
      <c r="Q46" s="46"/>
      <c r="R46" s="46">
        <f t="shared" si="4"/>
        <v>0.58899999999999997</v>
      </c>
      <c r="S46" s="46">
        <f t="shared" si="5"/>
        <v>0</v>
      </c>
      <c r="T46" s="46">
        <f t="shared" si="6"/>
        <v>0</v>
      </c>
      <c r="U46" s="46"/>
      <c r="V46" s="46"/>
      <c r="W46" s="20"/>
    </row>
    <row r="47" spans="1:23" s="15" customFormat="1" ht="12" outlineLevel="1" x14ac:dyDescent="0.2">
      <c r="A47" s="51"/>
      <c r="B47" s="18" t="str">
        <f>[2]CO3!I53</f>
        <v>КЛ-6 кВ «ТП 121 – ТП153»</v>
      </c>
      <c r="C47" s="46"/>
      <c r="D47" s="46">
        <f>[2]CO3!O53/1000</f>
        <v>0.63100000000000001</v>
      </c>
      <c r="E47" s="46">
        <f t="shared" si="9"/>
        <v>0</v>
      </c>
      <c r="F47" s="46"/>
      <c r="G47" s="46"/>
      <c r="H47" s="46">
        <f t="shared" si="17"/>
        <v>0.63100000000000001</v>
      </c>
      <c r="I47" s="46"/>
      <c r="J47" s="46"/>
      <c r="K47" s="46"/>
      <c r="L47" s="46"/>
      <c r="M47" s="46"/>
      <c r="N47" s="46">
        <f t="shared" si="2"/>
        <v>0</v>
      </c>
      <c r="O47" s="46">
        <f t="shared" si="3"/>
        <v>0</v>
      </c>
      <c r="P47" s="46"/>
      <c r="Q47" s="46"/>
      <c r="R47" s="46">
        <f t="shared" si="4"/>
        <v>0.63100000000000001</v>
      </c>
      <c r="S47" s="46">
        <f t="shared" si="5"/>
        <v>0</v>
      </c>
      <c r="T47" s="46">
        <f t="shared" si="6"/>
        <v>0</v>
      </c>
      <c r="U47" s="46"/>
      <c r="V47" s="46"/>
      <c r="W47" s="20"/>
    </row>
    <row r="48" spans="1:23" s="15" customFormat="1" ht="12" outlineLevel="1" x14ac:dyDescent="0.2">
      <c r="A48" s="51"/>
      <c r="B48" s="18" t="str">
        <f>[2]CO3!I54</f>
        <v>КЛ-6 кВ «ТП 131 – ТП188»</v>
      </c>
      <c r="C48" s="46"/>
      <c r="D48" s="46">
        <f>[2]CO3!O54/1000</f>
        <v>0.73599999999999999</v>
      </c>
      <c r="E48" s="46">
        <f t="shared" si="9"/>
        <v>0</v>
      </c>
      <c r="F48" s="46"/>
      <c r="G48" s="46"/>
      <c r="H48" s="46">
        <f t="shared" si="17"/>
        <v>0.73599999999999999</v>
      </c>
      <c r="I48" s="46"/>
      <c r="J48" s="46"/>
      <c r="K48" s="46"/>
      <c r="L48" s="46"/>
      <c r="M48" s="46"/>
      <c r="N48" s="46">
        <f t="shared" si="2"/>
        <v>0</v>
      </c>
      <c r="O48" s="46">
        <f t="shared" si="3"/>
        <v>0</v>
      </c>
      <c r="P48" s="46"/>
      <c r="Q48" s="46"/>
      <c r="R48" s="46">
        <f t="shared" si="4"/>
        <v>0.73599999999999999</v>
      </c>
      <c r="S48" s="46">
        <f t="shared" si="5"/>
        <v>0</v>
      </c>
      <c r="T48" s="46">
        <f t="shared" si="6"/>
        <v>0</v>
      </c>
      <c r="U48" s="46"/>
      <c r="V48" s="46"/>
      <c r="W48" s="20"/>
    </row>
    <row r="49" spans="1:23" s="15" customFormat="1" ht="12" outlineLevel="1" x14ac:dyDescent="0.2">
      <c r="A49" s="51"/>
      <c r="B49" s="18" t="str">
        <f>[2]CO3!I55</f>
        <v>КЛ-6 кВ «ТП 171 – ТП 247»</v>
      </c>
      <c r="C49" s="46"/>
      <c r="D49" s="46">
        <f>[2]CO3!O55/1000</f>
        <v>1.325</v>
      </c>
      <c r="E49" s="46">
        <f t="shared" si="9"/>
        <v>0</v>
      </c>
      <c r="F49" s="46"/>
      <c r="G49" s="46"/>
      <c r="H49" s="46">
        <f t="shared" si="17"/>
        <v>1.325</v>
      </c>
      <c r="I49" s="46"/>
      <c r="J49" s="46"/>
      <c r="K49" s="46"/>
      <c r="L49" s="46"/>
      <c r="M49" s="46"/>
      <c r="N49" s="46">
        <f t="shared" si="2"/>
        <v>0</v>
      </c>
      <c r="O49" s="46">
        <f t="shared" si="3"/>
        <v>0</v>
      </c>
      <c r="P49" s="46"/>
      <c r="Q49" s="46"/>
      <c r="R49" s="46">
        <f t="shared" si="4"/>
        <v>1.325</v>
      </c>
      <c r="S49" s="46">
        <f t="shared" si="5"/>
        <v>0</v>
      </c>
      <c r="T49" s="46">
        <f t="shared" si="6"/>
        <v>0</v>
      </c>
      <c r="U49" s="46"/>
      <c r="V49" s="46"/>
      <c r="W49" s="20"/>
    </row>
    <row r="50" spans="1:23" s="15" customFormat="1" ht="12" outlineLevel="1" x14ac:dyDescent="0.2">
      <c r="A50" s="51"/>
      <c r="B50" s="18" t="str">
        <f>[2]CO3!I56</f>
        <v>КЛ-6 кВ «ТП 171 – ТП363»</v>
      </c>
      <c r="C50" s="46"/>
      <c r="D50" s="46">
        <f>[2]CO3!O56/1000</f>
        <v>0.58899999999999997</v>
      </c>
      <c r="E50" s="46">
        <f t="shared" si="9"/>
        <v>0</v>
      </c>
      <c r="F50" s="46"/>
      <c r="G50" s="46"/>
      <c r="H50" s="46">
        <f>6.51+(D50-SUM(H41:H49,D50))</f>
        <v>0.26800000000000068</v>
      </c>
      <c r="I50" s="46"/>
      <c r="J50" s="46">
        <f>D50-H50</f>
        <v>0.32099999999999929</v>
      </c>
      <c r="K50" s="46"/>
      <c r="L50" s="46"/>
      <c r="M50" s="46"/>
      <c r="N50" s="46">
        <f t="shared" si="2"/>
        <v>0</v>
      </c>
      <c r="O50" s="46">
        <f t="shared" si="3"/>
        <v>0</v>
      </c>
      <c r="P50" s="46"/>
      <c r="Q50" s="46"/>
      <c r="R50" s="46">
        <f t="shared" si="4"/>
        <v>0.58899999999999997</v>
      </c>
      <c r="S50" s="46">
        <f t="shared" si="5"/>
        <v>0</v>
      </c>
      <c r="T50" s="46">
        <f t="shared" si="6"/>
        <v>0</v>
      </c>
      <c r="U50" s="46"/>
      <c r="V50" s="46"/>
      <c r="W50" s="20"/>
    </row>
    <row r="51" spans="1:23" s="15" customFormat="1" ht="12" outlineLevel="1" x14ac:dyDescent="0.2">
      <c r="A51" s="51"/>
      <c r="B51" s="18" t="str">
        <f>[2]CO3!I57</f>
        <v>КЛ-6 кВ «ТП 184 – ТП 211»</v>
      </c>
      <c r="C51" s="46"/>
      <c r="D51" s="46">
        <f>[2]CO3!O57/1000</f>
        <v>1.0509999999999999</v>
      </c>
      <c r="E51" s="46">
        <f t="shared" si="9"/>
        <v>0</v>
      </c>
      <c r="F51" s="46"/>
      <c r="G51" s="46"/>
      <c r="H51" s="46"/>
      <c r="I51" s="46"/>
      <c r="J51" s="46">
        <f>D51</f>
        <v>1.0509999999999999</v>
      </c>
      <c r="K51" s="46"/>
      <c r="L51" s="46"/>
      <c r="M51" s="46"/>
      <c r="N51" s="46">
        <f t="shared" si="2"/>
        <v>0</v>
      </c>
      <c r="O51" s="46">
        <f t="shared" si="3"/>
        <v>0</v>
      </c>
      <c r="P51" s="46"/>
      <c r="Q51" s="46"/>
      <c r="R51" s="46">
        <f t="shared" si="4"/>
        <v>1.0509999999999999</v>
      </c>
      <c r="S51" s="46">
        <f t="shared" si="5"/>
        <v>0</v>
      </c>
      <c r="T51" s="46">
        <f t="shared" si="6"/>
        <v>0</v>
      </c>
      <c r="U51" s="46"/>
      <c r="V51" s="46"/>
      <c r="W51" s="20"/>
    </row>
    <row r="52" spans="1:23" s="15" customFormat="1" ht="12" outlineLevel="1" x14ac:dyDescent="0.2">
      <c r="A52" s="51"/>
      <c r="B52" s="18" t="str">
        <f>[2]CO3!I58</f>
        <v>КЛ-6 кВ «ТП 232 –     РП 9»</v>
      </c>
      <c r="C52" s="46"/>
      <c r="D52" s="46">
        <f>[2]CO3!O58/1000</f>
        <v>1.577</v>
      </c>
      <c r="E52" s="46">
        <f t="shared" si="9"/>
        <v>0</v>
      </c>
      <c r="F52" s="46"/>
      <c r="G52" s="46"/>
      <c r="H52" s="46"/>
      <c r="I52" s="46"/>
      <c r="J52" s="46">
        <f t="shared" ref="J52:J55" si="18">D52</f>
        <v>1.577</v>
      </c>
      <c r="K52" s="46"/>
      <c r="L52" s="46"/>
      <c r="M52" s="46"/>
      <c r="N52" s="46">
        <f t="shared" si="2"/>
        <v>0</v>
      </c>
      <c r="O52" s="46">
        <f t="shared" si="3"/>
        <v>0</v>
      </c>
      <c r="P52" s="46"/>
      <c r="Q52" s="46"/>
      <c r="R52" s="46">
        <f t="shared" si="4"/>
        <v>1.577</v>
      </c>
      <c r="S52" s="46">
        <f t="shared" si="5"/>
        <v>0</v>
      </c>
      <c r="T52" s="46">
        <f t="shared" si="6"/>
        <v>0</v>
      </c>
      <c r="U52" s="46"/>
      <c r="V52" s="46"/>
      <c r="W52" s="20"/>
    </row>
    <row r="53" spans="1:23" s="15" customFormat="1" ht="12" outlineLevel="1" x14ac:dyDescent="0.2">
      <c r="A53" s="51"/>
      <c r="B53" s="18" t="str">
        <f>[2]CO3!I59</f>
        <v>КЛ-6 кВ «ТП 368 – ТП411»</v>
      </c>
      <c r="C53" s="46"/>
      <c r="D53" s="46">
        <f>[2]CO3!O59/1000</f>
        <v>1.262</v>
      </c>
      <c r="E53" s="46">
        <f t="shared" si="9"/>
        <v>0</v>
      </c>
      <c r="F53" s="46"/>
      <c r="G53" s="46"/>
      <c r="H53" s="46"/>
      <c r="I53" s="46"/>
      <c r="J53" s="46">
        <f t="shared" si="18"/>
        <v>1.262</v>
      </c>
      <c r="K53" s="46"/>
      <c r="L53" s="46"/>
      <c r="M53" s="46"/>
      <c r="N53" s="46">
        <f t="shared" si="2"/>
        <v>0</v>
      </c>
      <c r="O53" s="46">
        <f t="shared" si="3"/>
        <v>0</v>
      </c>
      <c r="P53" s="46"/>
      <c r="Q53" s="46"/>
      <c r="R53" s="46">
        <f t="shared" si="4"/>
        <v>1.262</v>
      </c>
      <c r="S53" s="46">
        <f t="shared" si="5"/>
        <v>0</v>
      </c>
      <c r="T53" s="46">
        <f t="shared" si="6"/>
        <v>0</v>
      </c>
      <c r="U53" s="46"/>
      <c r="V53" s="46"/>
      <c r="W53" s="20"/>
    </row>
    <row r="54" spans="1:23" s="15" customFormat="1" ht="12" outlineLevel="1" x14ac:dyDescent="0.2">
      <c r="A54" s="51"/>
      <c r="B54" s="18" t="str">
        <f>[2]CO3!I60</f>
        <v>КЛ-6 кВ «ТП 23 – ТП 363»</v>
      </c>
      <c r="C54" s="46"/>
      <c r="D54" s="46">
        <f>[2]CO3!O60/1000</f>
        <v>0.67300000000000004</v>
      </c>
      <c r="E54" s="46">
        <f t="shared" si="9"/>
        <v>0</v>
      </c>
      <c r="F54" s="46"/>
      <c r="G54" s="46"/>
      <c r="H54" s="46"/>
      <c r="I54" s="46"/>
      <c r="J54" s="46">
        <f t="shared" si="18"/>
        <v>0.67300000000000004</v>
      </c>
      <c r="K54" s="46"/>
      <c r="L54" s="46"/>
      <c r="M54" s="46"/>
      <c r="N54" s="46">
        <f t="shared" si="2"/>
        <v>0</v>
      </c>
      <c r="O54" s="46">
        <f t="shared" si="3"/>
        <v>0</v>
      </c>
      <c r="P54" s="46"/>
      <c r="Q54" s="46"/>
      <c r="R54" s="46">
        <f t="shared" si="4"/>
        <v>0.67300000000000004</v>
      </c>
      <c r="S54" s="46">
        <f t="shared" si="5"/>
        <v>0</v>
      </c>
      <c r="T54" s="46">
        <f t="shared" si="6"/>
        <v>0</v>
      </c>
      <c r="U54" s="46"/>
      <c r="V54" s="46"/>
      <c r="W54" s="20"/>
    </row>
    <row r="55" spans="1:23" s="15" customFormat="1" ht="12" outlineLevel="1" x14ac:dyDescent="0.2">
      <c r="A55" s="51"/>
      <c r="B55" s="18" t="str">
        <f>[2]CO3!I61</f>
        <v>КЛ-6 кВ «ТП 507 – ТП 30»</v>
      </c>
      <c r="C55" s="46"/>
      <c r="D55" s="46">
        <f>[2]CO3!O61/1000</f>
        <v>0.69399999999999995</v>
      </c>
      <c r="E55" s="46">
        <f t="shared" si="9"/>
        <v>0</v>
      </c>
      <c r="F55" s="46"/>
      <c r="G55" s="46"/>
      <c r="H55" s="46"/>
      <c r="I55" s="46"/>
      <c r="J55" s="46">
        <f t="shared" si="18"/>
        <v>0.69399999999999995</v>
      </c>
      <c r="K55" s="46"/>
      <c r="L55" s="46"/>
      <c r="M55" s="46"/>
      <c r="N55" s="46">
        <f t="shared" si="2"/>
        <v>0</v>
      </c>
      <c r="O55" s="46">
        <f t="shared" si="3"/>
        <v>0</v>
      </c>
      <c r="P55" s="46"/>
      <c r="Q55" s="46"/>
      <c r="R55" s="46">
        <f t="shared" si="4"/>
        <v>0.69399999999999995</v>
      </c>
      <c r="S55" s="46">
        <f t="shared" si="5"/>
        <v>0</v>
      </c>
      <c r="T55" s="46">
        <f t="shared" si="6"/>
        <v>0</v>
      </c>
      <c r="U55" s="46"/>
      <c r="V55" s="46"/>
      <c r="W55" s="20"/>
    </row>
    <row r="56" spans="1:23" s="15" customFormat="1" ht="12" outlineLevel="1" x14ac:dyDescent="0.2">
      <c r="A56" s="51"/>
      <c r="B56" s="18" t="str">
        <f>[2]CO3!I62</f>
        <v>КЛ-6 кВ «РП 8 – ТП295»</v>
      </c>
      <c r="C56" s="46"/>
      <c r="D56" s="46">
        <f>[2]CO3!O62/1000</f>
        <v>1.1559999999999999</v>
      </c>
      <c r="E56" s="46">
        <f t="shared" si="9"/>
        <v>0</v>
      </c>
      <c r="F56" s="46"/>
      <c r="G56" s="46"/>
      <c r="H56" s="46"/>
      <c r="I56" s="46"/>
      <c r="J56" s="46">
        <f>D56+(6.51-SUM(J50:J55,D56))</f>
        <v>0.93200000000000149</v>
      </c>
      <c r="K56" s="46"/>
      <c r="L56" s="46">
        <f>D56-J56</f>
        <v>0.22399999999999842</v>
      </c>
      <c r="M56" s="46"/>
      <c r="N56" s="46">
        <f t="shared" si="2"/>
        <v>0</v>
      </c>
      <c r="O56" s="46">
        <f t="shared" si="3"/>
        <v>0</v>
      </c>
      <c r="P56" s="46"/>
      <c r="Q56" s="46"/>
      <c r="R56" s="46">
        <f t="shared" si="4"/>
        <v>1.1559999999999999</v>
      </c>
      <c r="S56" s="46">
        <f t="shared" si="5"/>
        <v>0</v>
      </c>
      <c r="T56" s="46">
        <f t="shared" si="6"/>
        <v>0</v>
      </c>
      <c r="U56" s="46"/>
      <c r="V56" s="46"/>
      <c r="W56" s="20"/>
    </row>
    <row r="57" spans="1:23" s="15" customFormat="1" ht="12" outlineLevel="1" x14ac:dyDescent="0.2">
      <c r="A57" s="51"/>
      <c r="B57" s="18" t="str">
        <f>[2]CO3!I63</f>
        <v>КЛ-6 кВ «РП 8 – ТП262»</v>
      </c>
      <c r="C57" s="46"/>
      <c r="D57" s="46">
        <f>[2]CO3!O63/1000</f>
        <v>1.262</v>
      </c>
      <c r="E57" s="46">
        <f t="shared" si="9"/>
        <v>0</v>
      </c>
      <c r="F57" s="46"/>
      <c r="G57" s="46"/>
      <c r="H57" s="46"/>
      <c r="I57" s="46"/>
      <c r="J57" s="46"/>
      <c r="K57" s="46"/>
      <c r="L57" s="46">
        <f>D57</f>
        <v>1.262</v>
      </c>
      <c r="M57" s="46"/>
      <c r="N57" s="46">
        <f t="shared" si="2"/>
        <v>0</v>
      </c>
      <c r="O57" s="46">
        <f t="shared" si="3"/>
        <v>0</v>
      </c>
      <c r="P57" s="46"/>
      <c r="Q57" s="46"/>
      <c r="R57" s="46">
        <f t="shared" si="4"/>
        <v>1.262</v>
      </c>
      <c r="S57" s="46">
        <f t="shared" si="5"/>
        <v>0</v>
      </c>
      <c r="T57" s="46">
        <f t="shared" si="6"/>
        <v>0</v>
      </c>
      <c r="U57" s="46"/>
      <c r="V57" s="46"/>
      <c r="W57" s="20"/>
    </row>
    <row r="58" spans="1:23" s="15" customFormat="1" ht="12" outlineLevel="1" x14ac:dyDescent="0.2">
      <c r="A58" s="51"/>
      <c r="B58" s="18" t="str">
        <f>[2]CO3!I64</f>
        <v>КЛ-6 кВ «РП 13 – ТП388»</v>
      </c>
      <c r="C58" s="46"/>
      <c r="D58" s="46">
        <f>[2]CO3!O64/1000</f>
        <v>1.6819999999999999</v>
      </c>
      <c r="E58" s="46">
        <f t="shared" si="9"/>
        <v>0</v>
      </c>
      <c r="F58" s="46"/>
      <c r="G58" s="46"/>
      <c r="H58" s="46"/>
      <c r="I58" s="46"/>
      <c r="J58" s="46"/>
      <c r="K58" s="46"/>
      <c r="L58" s="46">
        <f t="shared" ref="L58:L60" si="19">D58</f>
        <v>1.6819999999999999</v>
      </c>
      <c r="M58" s="46"/>
      <c r="N58" s="46">
        <f t="shared" si="2"/>
        <v>0</v>
      </c>
      <c r="O58" s="46">
        <f t="shared" si="3"/>
        <v>0</v>
      </c>
      <c r="P58" s="46"/>
      <c r="Q58" s="46"/>
      <c r="R58" s="46">
        <f t="shared" si="4"/>
        <v>1.6819999999999999</v>
      </c>
      <c r="S58" s="46">
        <f t="shared" si="5"/>
        <v>0</v>
      </c>
      <c r="T58" s="46">
        <f t="shared" si="6"/>
        <v>0</v>
      </c>
      <c r="U58" s="46"/>
      <c r="V58" s="46"/>
      <c r="W58" s="20"/>
    </row>
    <row r="59" spans="1:23" s="15" customFormat="1" ht="12" outlineLevel="1" x14ac:dyDescent="0.2">
      <c r="A59" s="51"/>
      <c r="B59" s="18" t="str">
        <f>[2]CO3!I65</f>
        <v>КЛ-6 кВ «ТП 34 (СЖД) – ТП\660»</v>
      </c>
      <c r="C59" s="46"/>
      <c r="D59" s="46">
        <f>[2]CO3!O65/1000</f>
        <v>2.4169999999999998</v>
      </c>
      <c r="E59" s="46">
        <f t="shared" si="9"/>
        <v>0</v>
      </c>
      <c r="F59" s="46"/>
      <c r="G59" s="46"/>
      <c r="H59" s="46"/>
      <c r="I59" s="46"/>
      <c r="J59" s="46"/>
      <c r="K59" s="46"/>
      <c r="L59" s="46">
        <f t="shared" si="19"/>
        <v>2.4169999999999998</v>
      </c>
      <c r="M59" s="46"/>
      <c r="N59" s="46">
        <f t="shared" si="2"/>
        <v>0</v>
      </c>
      <c r="O59" s="46">
        <f t="shared" si="3"/>
        <v>0</v>
      </c>
      <c r="P59" s="46"/>
      <c r="Q59" s="46"/>
      <c r="R59" s="46">
        <f t="shared" si="4"/>
        <v>2.4169999999999998</v>
      </c>
      <c r="S59" s="46">
        <f t="shared" si="5"/>
        <v>0</v>
      </c>
      <c r="T59" s="46">
        <f t="shared" si="6"/>
        <v>0</v>
      </c>
      <c r="U59" s="46"/>
      <c r="V59" s="46"/>
      <c r="W59" s="20"/>
    </row>
    <row r="60" spans="1:23" s="15" customFormat="1" ht="12" outlineLevel="1" x14ac:dyDescent="0.2">
      <c r="A60" s="51"/>
      <c r="B60" s="18" t="str">
        <f>[2]CO3!I66</f>
        <v>КЛ-6 кВ  – ВЛ 6 кВ №35</v>
      </c>
      <c r="C60" s="46"/>
      <c r="D60" s="46">
        <f>[2]CO3!O66/1000</f>
        <v>0.52500000000000002</v>
      </c>
      <c r="E60" s="46">
        <f t="shared" si="9"/>
        <v>0</v>
      </c>
      <c r="F60" s="46"/>
      <c r="G60" s="46"/>
      <c r="H60" s="46"/>
      <c r="I60" s="46"/>
      <c r="J60" s="46"/>
      <c r="K60" s="46"/>
      <c r="L60" s="46">
        <f t="shared" si="19"/>
        <v>0.52500000000000002</v>
      </c>
      <c r="M60" s="46"/>
      <c r="N60" s="46">
        <f t="shared" si="2"/>
        <v>0</v>
      </c>
      <c r="O60" s="46">
        <f t="shared" si="3"/>
        <v>0</v>
      </c>
      <c r="P60" s="46"/>
      <c r="Q60" s="46"/>
      <c r="R60" s="46">
        <f t="shared" si="4"/>
        <v>0.52500000000000002</v>
      </c>
      <c r="S60" s="46">
        <f t="shared" si="5"/>
        <v>0</v>
      </c>
      <c r="T60" s="46">
        <f t="shared" si="6"/>
        <v>0</v>
      </c>
      <c r="U60" s="46"/>
      <c r="V60" s="46"/>
      <c r="W60" s="20"/>
    </row>
    <row r="61" spans="1:23" s="15" customFormat="1" ht="12" outlineLevel="1" x14ac:dyDescent="0.2">
      <c r="A61" s="51"/>
      <c r="B61" s="53" t="str">
        <f>[2]CO3!$I$85</f>
        <v>КЛ 10 кВ "ЛЭП 10 кВ №12 - ТП 502"</v>
      </c>
      <c r="C61" s="46"/>
      <c r="D61" s="46">
        <v>0</v>
      </c>
      <c r="E61" s="46">
        <f t="shared" si="9"/>
        <v>5.1941000000000001E-2</v>
      </c>
      <c r="F61" s="46">
        <v>0</v>
      </c>
      <c r="G61" s="46">
        <f>[2]CO3!$P$85/1000</f>
        <v>5.1941000000000001E-2</v>
      </c>
      <c r="H61" s="46"/>
      <c r="I61" s="46">
        <f>'[3]08'!$E$380/1000000-G61</f>
        <v>0</v>
      </c>
      <c r="J61" s="46"/>
      <c r="K61" s="46"/>
      <c r="L61" s="46"/>
      <c r="M61" s="46"/>
      <c r="N61" s="46">
        <f t="shared" si="2"/>
        <v>5.1941000000000001E-2</v>
      </c>
      <c r="O61" s="46">
        <f t="shared" si="3"/>
        <v>5.1941000000000001E-2</v>
      </c>
      <c r="P61" s="46">
        <f>Q61</f>
        <v>0</v>
      </c>
      <c r="Q61" s="46">
        <f>[4]TDSheet!$F$314/1000000</f>
        <v>0</v>
      </c>
      <c r="R61" s="46">
        <f t="shared" si="4"/>
        <v>-5.1941000000000001E-2</v>
      </c>
      <c r="S61" s="46">
        <f t="shared" si="5"/>
        <v>5.1941000000000001E-2</v>
      </c>
      <c r="T61" s="46">
        <f t="shared" si="6"/>
        <v>0</v>
      </c>
      <c r="U61" s="46"/>
      <c r="V61" s="46"/>
      <c r="W61" s="20"/>
    </row>
    <row r="62" spans="1:23" s="15" customFormat="1" ht="22.5" outlineLevel="1" x14ac:dyDescent="0.2">
      <c r="A62" s="51"/>
      <c r="B62" s="53" t="str">
        <f>[2]CO3!$I$84</f>
        <v>вынос КЛ 6-10 "ТП833-ТП217" из пятна застройки жилого комплекса, ул.Козленская (Железобетон-12)</v>
      </c>
      <c r="C62" s="46"/>
      <c r="D62" s="46">
        <v>0</v>
      </c>
      <c r="E62" s="46">
        <f t="shared" si="9"/>
        <v>0.38778540999999994</v>
      </c>
      <c r="F62" s="46">
        <v>0</v>
      </c>
      <c r="G62" s="46">
        <f>[2]CO3!$P$84/1000</f>
        <v>0.38778540999999994</v>
      </c>
      <c r="H62" s="46"/>
      <c r="I62" s="46">
        <f>'[3]08'!$E$384/1000000-G62</f>
        <v>0</v>
      </c>
      <c r="J62" s="46"/>
      <c r="K62" s="46"/>
      <c r="L62" s="46"/>
      <c r="M62" s="46"/>
      <c r="N62" s="46">
        <f t="shared" si="2"/>
        <v>0.38778540999999994</v>
      </c>
      <c r="O62" s="46">
        <f t="shared" si="3"/>
        <v>0.38778540999999994</v>
      </c>
      <c r="P62" s="46">
        <f>Q62</f>
        <v>0</v>
      </c>
      <c r="Q62" s="46">
        <f>[4]TDSheet!$F$313/1000000</f>
        <v>0</v>
      </c>
      <c r="R62" s="46">
        <f t="shared" si="4"/>
        <v>-0.38778540999999994</v>
      </c>
      <c r="S62" s="46">
        <f t="shared" si="5"/>
        <v>0.38778540999999994</v>
      </c>
      <c r="T62" s="46">
        <f t="shared" si="6"/>
        <v>0</v>
      </c>
      <c r="U62" s="46"/>
      <c r="V62" s="46"/>
      <c r="W62" s="20"/>
    </row>
    <row r="63" spans="1:23" s="15" customFormat="1" ht="12" outlineLevel="1" x14ac:dyDescent="0.2">
      <c r="A63" s="51"/>
      <c r="B63" s="53" t="s">
        <v>190</v>
      </c>
      <c r="C63" s="46"/>
      <c r="D63" s="46">
        <v>0</v>
      </c>
      <c r="E63" s="46">
        <f t="shared" si="9"/>
        <v>7.1593000000000004E-2</v>
      </c>
      <c r="F63" s="46"/>
      <c r="G63" s="46"/>
      <c r="H63" s="46"/>
      <c r="I63" s="46">
        <f>'[3]08'!E381/1000000-G63</f>
        <v>7.1593000000000004E-2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20"/>
    </row>
    <row r="64" spans="1:23" s="15" customFormat="1" ht="12" outlineLevel="1" x14ac:dyDescent="0.2">
      <c r="A64" s="51"/>
      <c r="B64" s="53" t="s">
        <v>191</v>
      </c>
      <c r="C64" s="46"/>
      <c r="D64" s="46">
        <v>0</v>
      </c>
      <c r="E64" s="46">
        <f t="shared" si="9"/>
        <v>0.105673</v>
      </c>
      <c r="F64" s="46"/>
      <c r="G64" s="46"/>
      <c r="H64" s="46"/>
      <c r="I64" s="46">
        <f>'[3]08'!E382/1000000-G64</f>
        <v>0.105673</v>
      </c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20"/>
    </row>
    <row r="65" spans="1:23" s="15" customFormat="1" ht="12" outlineLevel="1" x14ac:dyDescent="0.2">
      <c r="A65" s="51"/>
      <c r="B65" s="53" t="s">
        <v>192</v>
      </c>
      <c r="C65" s="46"/>
      <c r="D65" s="46">
        <v>0</v>
      </c>
      <c r="E65" s="46">
        <f t="shared" si="9"/>
        <v>0.77496364000000006</v>
      </c>
      <c r="F65" s="46"/>
      <c r="G65" s="46"/>
      <c r="H65" s="46"/>
      <c r="I65" s="46">
        <f>'[3]08'!E383/1000000-G65</f>
        <v>0.77496364000000006</v>
      </c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20"/>
    </row>
    <row r="66" spans="1:23" s="15" customFormat="1" ht="12" outlineLevel="1" x14ac:dyDescent="0.2">
      <c r="A66" s="51"/>
      <c r="B66" s="53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20"/>
    </row>
    <row r="67" spans="1:23" s="15" customFormat="1" ht="12" outlineLevel="1" x14ac:dyDescent="0.2">
      <c r="A67" s="51"/>
      <c r="B67" s="53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20"/>
    </row>
    <row r="68" spans="1:23" s="15" customFormat="1" ht="12" outlineLevel="1" x14ac:dyDescent="0.2">
      <c r="A68" s="51"/>
      <c r="B68" s="53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20"/>
    </row>
    <row r="69" spans="1:23" s="15" customFormat="1" ht="12" outlineLevel="1" x14ac:dyDescent="0.2">
      <c r="A69" s="51"/>
      <c r="B69" s="53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20"/>
    </row>
    <row r="70" spans="1:23" s="55" customFormat="1" ht="12" outlineLevel="1" x14ac:dyDescent="0.15">
      <c r="A70" s="50" t="s">
        <v>89</v>
      </c>
      <c r="B70" s="54" t="s">
        <v>138</v>
      </c>
      <c r="C70" s="99"/>
      <c r="D70" s="99">
        <f>SUM(D71:D82)</f>
        <v>7.65</v>
      </c>
      <c r="E70" s="99">
        <f>SUM(E71:E83)</f>
        <v>0.42857360999999999</v>
      </c>
      <c r="F70" s="99">
        <f t="shared" ref="F70:R70" si="20">SUM(F71:F83)</f>
        <v>0.35</v>
      </c>
      <c r="G70" s="99">
        <f t="shared" si="20"/>
        <v>0</v>
      </c>
      <c r="H70" s="99">
        <f t="shared" si="20"/>
        <v>2.98</v>
      </c>
      <c r="I70" s="99">
        <f t="shared" si="20"/>
        <v>0.42857360999999999</v>
      </c>
      <c r="J70" s="99">
        <f t="shared" si="20"/>
        <v>3.02</v>
      </c>
      <c r="K70" s="99">
        <f t="shared" si="20"/>
        <v>0</v>
      </c>
      <c r="L70" s="99">
        <f t="shared" si="20"/>
        <v>1.2999999999999998</v>
      </c>
      <c r="M70" s="99">
        <f t="shared" si="20"/>
        <v>0</v>
      </c>
      <c r="N70" s="99">
        <f t="shared" si="20"/>
        <v>0</v>
      </c>
      <c r="O70" s="99">
        <f t="shared" si="20"/>
        <v>0</v>
      </c>
      <c r="P70" s="99">
        <f t="shared" si="20"/>
        <v>0</v>
      </c>
      <c r="Q70" s="99">
        <f t="shared" si="20"/>
        <v>0</v>
      </c>
      <c r="R70" s="99">
        <f t="shared" si="20"/>
        <v>7.65</v>
      </c>
      <c r="S70" s="99">
        <f t="shared" si="5"/>
        <v>-0.35</v>
      </c>
      <c r="T70" s="99">
        <f t="shared" si="6"/>
        <v>-100</v>
      </c>
      <c r="U70" s="99">
        <f t="shared" ref="U70:W70" si="21">SUM(U71:U82)</f>
        <v>0</v>
      </c>
      <c r="V70" s="99">
        <f t="shared" si="21"/>
        <v>0</v>
      </c>
      <c r="W70" s="99">
        <f t="shared" si="21"/>
        <v>0</v>
      </c>
    </row>
    <row r="71" spans="1:23" ht="12" outlineLevel="1" x14ac:dyDescent="0.2">
      <c r="A71" s="51"/>
      <c r="B71" s="18" t="str">
        <f>[2]CO3!I67</f>
        <v>ВЛ-0,4 кВ от ТП-548 (Вологда)</v>
      </c>
      <c r="C71" s="46"/>
      <c r="D71" s="46">
        <f>[2]CO3!O67/1000</f>
        <v>1.448</v>
      </c>
      <c r="E71" s="46">
        <f t="shared" si="9"/>
        <v>0</v>
      </c>
      <c r="F71" s="46">
        <v>0.35</v>
      </c>
      <c r="G71" s="46"/>
      <c r="H71" s="46">
        <f>D71-F71</f>
        <v>1.0979999999999999</v>
      </c>
      <c r="I71" s="46"/>
      <c r="J71" s="46"/>
      <c r="K71" s="46"/>
      <c r="L71" s="46"/>
      <c r="M71" s="46"/>
      <c r="N71" s="46">
        <f t="shared" si="2"/>
        <v>0</v>
      </c>
      <c r="O71" s="46">
        <f t="shared" si="3"/>
        <v>0</v>
      </c>
      <c r="P71" s="46"/>
      <c r="Q71" s="46"/>
      <c r="R71" s="46">
        <f t="shared" si="4"/>
        <v>1.448</v>
      </c>
      <c r="S71" s="46">
        <f t="shared" si="5"/>
        <v>-0.35</v>
      </c>
      <c r="T71" s="46">
        <f t="shared" si="6"/>
        <v>-100</v>
      </c>
      <c r="U71" s="46"/>
      <c r="V71" s="46"/>
      <c r="W71" s="20"/>
    </row>
    <row r="72" spans="1:23" ht="12" outlineLevel="1" x14ac:dyDescent="0.2">
      <c r="A72" s="51"/>
      <c r="B72" s="18" t="str">
        <f>[2]CO3!I68</f>
        <v>ВЛ-0,4 кВ от ТП-549 (Вологда)</v>
      </c>
      <c r="C72" s="46"/>
      <c r="D72" s="46">
        <f>[2]CO3!O68/1000</f>
        <v>1.081</v>
      </c>
      <c r="E72" s="46">
        <f t="shared" si="9"/>
        <v>0</v>
      </c>
      <c r="F72" s="46"/>
      <c r="G72" s="46"/>
      <c r="H72" s="46">
        <f>D72</f>
        <v>1.081</v>
      </c>
      <c r="I72" s="46"/>
      <c r="J72" s="46"/>
      <c r="K72" s="46"/>
      <c r="L72" s="46"/>
      <c r="M72" s="46"/>
      <c r="N72" s="46">
        <f t="shared" si="2"/>
        <v>0</v>
      </c>
      <c r="O72" s="46">
        <f t="shared" si="3"/>
        <v>0</v>
      </c>
      <c r="P72" s="46"/>
      <c r="Q72" s="46"/>
      <c r="R72" s="46">
        <f t="shared" si="4"/>
        <v>1.081</v>
      </c>
      <c r="S72" s="46">
        <f t="shared" si="5"/>
        <v>0</v>
      </c>
      <c r="T72" s="46">
        <f t="shared" si="6"/>
        <v>0</v>
      </c>
      <c r="U72" s="46"/>
      <c r="V72" s="46"/>
      <c r="W72" s="20"/>
    </row>
    <row r="73" spans="1:23" ht="12" outlineLevel="1" x14ac:dyDescent="0.2">
      <c r="A73" s="51"/>
      <c r="B73" s="18" t="str">
        <f>[2]CO3!I69</f>
        <v>ВЛ-0,4 кВ от ТП-598 (Вологда)</v>
      </c>
      <c r="C73" s="46"/>
      <c r="D73" s="46">
        <f>[2]CO3!O69/1000</f>
        <v>0.53</v>
      </c>
      <c r="E73" s="46">
        <f t="shared" si="9"/>
        <v>0</v>
      </c>
      <c r="F73" s="46"/>
      <c r="G73" s="46"/>
      <c r="H73" s="46">
        <f>D73</f>
        <v>0.53</v>
      </c>
      <c r="I73" s="46"/>
      <c r="J73" s="46"/>
      <c r="K73" s="46"/>
      <c r="L73" s="46"/>
      <c r="M73" s="46"/>
      <c r="N73" s="46">
        <f t="shared" si="2"/>
        <v>0</v>
      </c>
      <c r="O73" s="46">
        <f t="shared" si="3"/>
        <v>0</v>
      </c>
      <c r="P73" s="46"/>
      <c r="Q73" s="46"/>
      <c r="R73" s="46">
        <f t="shared" si="4"/>
        <v>0.53</v>
      </c>
      <c r="S73" s="46">
        <f t="shared" si="5"/>
        <v>0</v>
      </c>
      <c r="T73" s="46">
        <f t="shared" si="6"/>
        <v>0</v>
      </c>
      <c r="U73" s="46"/>
      <c r="V73" s="46"/>
      <c r="W73" s="20"/>
    </row>
    <row r="74" spans="1:23" ht="12" outlineLevel="1" x14ac:dyDescent="0.2">
      <c r="A74" s="51"/>
      <c r="B74" s="18" t="str">
        <f>[2]CO3!I70</f>
        <v>ВЛ-0,4 кВ от ТП-34 (Вологда)</v>
      </c>
      <c r="C74" s="46"/>
      <c r="D74" s="46">
        <f>[2]CO3!O70/1000</f>
        <v>0.32600000000000001</v>
      </c>
      <c r="E74" s="46">
        <f t="shared" si="9"/>
        <v>0</v>
      </c>
      <c r="F74" s="46"/>
      <c r="G74" s="46"/>
      <c r="H74" s="46">
        <f>2.98+(D74-SUM(H71:H73,D74))</f>
        <v>0.27100000000000035</v>
      </c>
      <c r="I74" s="46"/>
      <c r="J74" s="46">
        <f>D74-H74</f>
        <v>5.499999999999966E-2</v>
      </c>
      <c r="K74" s="46"/>
      <c r="L74" s="46"/>
      <c r="M74" s="46"/>
      <c r="N74" s="46">
        <f t="shared" si="2"/>
        <v>0</v>
      </c>
      <c r="O74" s="46">
        <f t="shared" si="3"/>
        <v>0</v>
      </c>
      <c r="P74" s="46"/>
      <c r="Q74" s="46"/>
      <c r="R74" s="46">
        <f t="shared" si="4"/>
        <v>0.32600000000000001</v>
      </c>
      <c r="S74" s="46">
        <f t="shared" si="5"/>
        <v>0</v>
      </c>
      <c r="T74" s="46">
        <f t="shared" si="6"/>
        <v>0</v>
      </c>
      <c r="U74" s="46"/>
      <c r="V74" s="46"/>
      <c r="W74" s="20"/>
    </row>
    <row r="75" spans="1:23" ht="12" outlineLevel="1" x14ac:dyDescent="0.2">
      <c r="A75" s="51"/>
      <c r="B75" s="18" t="str">
        <f>[2]CO3!I71</f>
        <v>ВЛ-0,4 кВ от ТП-132 (Вологда)</v>
      </c>
      <c r="C75" s="46"/>
      <c r="D75" s="46">
        <f>[2]CO3!O71/1000</f>
        <v>0.34699999999999998</v>
      </c>
      <c r="E75" s="46">
        <f t="shared" si="9"/>
        <v>0</v>
      </c>
      <c r="F75" s="46"/>
      <c r="G75" s="46"/>
      <c r="H75" s="46"/>
      <c r="I75" s="46"/>
      <c r="J75" s="46">
        <f>D75</f>
        <v>0.34699999999999998</v>
      </c>
      <c r="K75" s="46"/>
      <c r="L75" s="46"/>
      <c r="M75" s="46"/>
      <c r="N75" s="46">
        <f t="shared" si="2"/>
        <v>0</v>
      </c>
      <c r="O75" s="46">
        <f t="shared" si="3"/>
        <v>0</v>
      </c>
      <c r="P75" s="46"/>
      <c r="Q75" s="46"/>
      <c r="R75" s="46">
        <f t="shared" si="4"/>
        <v>0.34699999999999998</v>
      </c>
      <c r="S75" s="46">
        <f t="shared" si="5"/>
        <v>0</v>
      </c>
      <c r="T75" s="46">
        <f t="shared" si="6"/>
        <v>0</v>
      </c>
      <c r="U75" s="46"/>
      <c r="V75" s="46"/>
      <c r="W75" s="20"/>
    </row>
    <row r="76" spans="1:23" ht="12" outlineLevel="1" x14ac:dyDescent="0.2">
      <c r="A76" s="51"/>
      <c r="B76" s="18" t="str">
        <f>[2]CO3!I72</f>
        <v>ВЛ-0,4 кВ от ТП-454 (Вологда)</v>
      </c>
      <c r="C76" s="46"/>
      <c r="D76" s="46">
        <f>[2]CO3!O72/1000</f>
        <v>0.31</v>
      </c>
      <c r="E76" s="46">
        <f t="shared" si="9"/>
        <v>0</v>
      </c>
      <c r="F76" s="46"/>
      <c r="G76" s="46"/>
      <c r="H76" s="46"/>
      <c r="I76" s="46"/>
      <c r="J76" s="46">
        <f t="shared" ref="J76:J79" si="22">D76</f>
        <v>0.31</v>
      </c>
      <c r="K76" s="46"/>
      <c r="L76" s="46"/>
      <c r="M76" s="46"/>
      <c r="N76" s="46">
        <f t="shared" si="2"/>
        <v>0</v>
      </c>
      <c r="O76" s="46">
        <f t="shared" si="3"/>
        <v>0</v>
      </c>
      <c r="P76" s="46"/>
      <c r="Q76" s="46"/>
      <c r="R76" s="46">
        <f t="shared" si="4"/>
        <v>0.31</v>
      </c>
      <c r="S76" s="46">
        <f t="shared" si="5"/>
        <v>0</v>
      </c>
      <c r="T76" s="46">
        <f t="shared" si="6"/>
        <v>0</v>
      </c>
      <c r="U76" s="46"/>
      <c r="V76" s="46"/>
      <c r="W76" s="20"/>
    </row>
    <row r="77" spans="1:23" ht="12" outlineLevel="1" x14ac:dyDescent="0.2">
      <c r="A77" s="51"/>
      <c r="B77" s="18" t="str">
        <f>[2]CO3!I73</f>
        <v>ВЛ-0,4 кВ от ТП-620 (Вологда)</v>
      </c>
      <c r="C77" s="46"/>
      <c r="D77" s="46">
        <f>[2]CO3!O73/1000</f>
        <v>0.71799999999999997</v>
      </c>
      <c r="E77" s="46">
        <f t="shared" si="9"/>
        <v>0</v>
      </c>
      <c r="F77" s="46"/>
      <c r="G77" s="46"/>
      <c r="H77" s="46"/>
      <c r="I77" s="46"/>
      <c r="J77" s="46">
        <f t="shared" si="22"/>
        <v>0.71799999999999997</v>
      </c>
      <c r="K77" s="46"/>
      <c r="L77" s="46"/>
      <c r="M77" s="46"/>
      <c r="N77" s="46">
        <f t="shared" si="2"/>
        <v>0</v>
      </c>
      <c r="O77" s="46">
        <f t="shared" si="3"/>
        <v>0</v>
      </c>
      <c r="P77" s="46"/>
      <c r="Q77" s="46"/>
      <c r="R77" s="46">
        <f t="shared" si="4"/>
        <v>0.71799999999999997</v>
      </c>
      <c r="S77" s="46">
        <f t="shared" si="5"/>
        <v>0</v>
      </c>
      <c r="T77" s="46">
        <f t="shared" si="6"/>
        <v>0</v>
      </c>
      <c r="U77" s="46"/>
      <c r="V77" s="46"/>
      <c r="W77" s="20"/>
    </row>
    <row r="78" spans="1:23" ht="12" outlineLevel="1" x14ac:dyDescent="0.2">
      <c r="A78" s="51"/>
      <c r="B78" s="18" t="str">
        <f>[2]CO3!I74</f>
        <v>ВЛ-0,4 кВ от ТП-320 (Вологда)</v>
      </c>
      <c r="C78" s="46"/>
      <c r="D78" s="46">
        <f>[2]CO3!O74/1000</f>
        <v>0.55100000000000005</v>
      </c>
      <c r="E78" s="46">
        <f t="shared" si="9"/>
        <v>0</v>
      </c>
      <c r="F78" s="46"/>
      <c r="G78" s="46"/>
      <c r="H78" s="46"/>
      <c r="I78" s="46"/>
      <c r="J78" s="46">
        <f t="shared" si="22"/>
        <v>0.55100000000000005</v>
      </c>
      <c r="K78" s="46"/>
      <c r="L78" s="46"/>
      <c r="M78" s="46"/>
      <c r="N78" s="46">
        <f t="shared" si="2"/>
        <v>0</v>
      </c>
      <c r="O78" s="46">
        <f t="shared" si="3"/>
        <v>0</v>
      </c>
      <c r="P78" s="46"/>
      <c r="Q78" s="46"/>
      <c r="R78" s="46">
        <f t="shared" si="4"/>
        <v>0.55100000000000005</v>
      </c>
      <c r="S78" s="46">
        <f t="shared" si="5"/>
        <v>0</v>
      </c>
      <c r="T78" s="46">
        <f t="shared" si="6"/>
        <v>0</v>
      </c>
      <c r="U78" s="46"/>
      <c r="V78" s="46"/>
      <c r="W78" s="20"/>
    </row>
    <row r="79" spans="1:23" ht="12" outlineLevel="1" x14ac:dyDescent="0.2">
      <c r="A79" s="51"/>
      <c r="B79" s="18" t="str">
        <f>[2]CO3!I75</f>
        <v>ВЛ-0,4 кВ от ТП-723 (Вологда)</v>
      </c>
      <c r="C79" s="46"/>
      <c r="D79" s="46">
        <f>[2]CO3!O75/1000</f>
        <v>0.751</v>
      </c>
      <c r="E79" s="46">
        <f t="shared" si="9"/>
        <v>0</v>
      </c>
      <c r="F79" s="46"/>
      <c r="G79" s="46"/>
      <c r="H79" s="46"/>
      <c r="I79" s="46"/>
      <c r="J79" s="46">
        <f t="shared" si="22"/>
        <v>0.751</v>
      </c>
      <c r="K79" s="46"/>
      <c r="L79" s="46"/>
      <c r="M79" s="46"/>
      <c r="N79" s="46">
        <f t="shared" si="2"/>
        <v>0</v>
      </c>
      <c r="O79" s="46">
        <f t="shared" si="3"/>
        <v>0</v>
      </c>
      <c r="P79" s="46"/>
      <c r="Q79" s="46"/>
      <c r="R79" s="46">
        <f t="shared" si="4"/>
        <v>0.751</v>
      </c>
      <c r="S79" s="46">
        <f t="shared" si="5"/>
        <v>0</v>
      </c>
      <c r="T79" s="46">
        <f t="shared" si="6"/>
        <v>0</v>
      </c>
      <c r="U79" s="46"/>
      <c r="V79" s="46"/>
      <c r="W79" s="20"/>
    </row>
    <row r="80" spans="1:23" ht="12" outlineLevel="1" x14ac:dyDescent="0.2">
      <c r="A80" s="51"/>
      <c r="B80" s="18" t="str">
        <f>[2]CO3!I76</f>
        <v>ВЛ-0,4 кВ от ТП-260 (Вологда)</v>
      </c>
      <c r="C80" s="46"/>
      <c r="D80" s="46">
        <f>[2]CO3!O76/1000</f>
        <v>0.69399999999999995</v>
      </c>
      <c r="E80" s="46">
        <f t="shared" si="9"/>
        <v>0</v>
      </c>
      <c r="F80" s="46"/>
      <c r="G80" s="46"/>
      <c r="H80" s="46"/>
      <c r="I80" s="46"/>
      <c r="J80" s="46">
        <f>3.02+(D80-SUM(J74:J79,D80))</f>
        <v>0.28800000000000026</v>
      </c>
      <c r="K80" s="46"/>
      <c r="L80" s="46">
        <f>D80-J80</f>
        <v>0.40599999999999969</v>
      </c>
      <c r="M80" s="46"/>
      <c r="N80" s="46">
        <f t="shared" si="2"/>
        <v>0</v>
      </c>
      <c r="O80" s="46">
        <f t="shared" si="3"/>
        <v>0</v>
      </c>
      <c r="P80" s="46"/>
      <c r="Q80" s="46"/>
      <c r="R80" s="46">
        <f t="shared" si="4"/>
        <v>0.69399999999999995</v>
      </c>
      <c r="S80" s="46">
        <f t="shared" si="5"/>
        <v>0</v>
      </c>
      <c r="T80" s="46">
        <f t="shared" si="6"/>
        <v>0</v>
      </c>
      <c r="U80" s="46"/>
      <c r="V80" s="46"/>
      <c r="W80" s="20"/>
    </row>
    <row r="81" spans="1:24" ht="12" outlineLevel="1" x14ac:dyDescent="0.2">
      <c r="A81" s="51"/>
      <c r="B81" s="18" t="str">
        <f>[2]CO3!I77</f>
        <v>ВЛ-0,4 кВ от ТП-139 (Вологда)</v>
      </c>
      <c r="C81" s="46"/>
      <c r="D81" s="46">
        <f>[2]CO3!O77/1000</f>
        <v>0.60399999999999998</v>
      </c>
      <c r="E81" s="46">
        <f t="shared" si="9"/>
        <v>0</v>
      </c>
      <c r="F81" s="46"/>
      <c r="G81" s="46"/>
      <c r="H81" s="46"/>
      <c r="I81" s="46"/>
      <c r="J81" s="46"/>
      <c r="K81" s="46"/>
      <c r="L81" s="46">
        <f t="shared" ref="L81:L82" si="23">D81-J81</f>
        <v>0.60399999999999998</v>
      </c>
      <c r="M81" s="46"/>
      <c r="N81" s="46">
        <f t="shared" si="2"/>
        <v>0</v>
      </c>
      <c r="O81" s="46">
        <f t="shared" si="3"/>
        <v>0</v>
      </c>
      <c r="P81" s="46"/>
      <c r="Q81" s="46"/>
      <c r="R81" s="46">
        <f t="shared" si="4"/>
        <v>0.60399999999999998</v>
      </c>
      <c r="S81" s="46">
        <f t="shared" si="5"/>
        <v>0</v>
      </c>
      <c r="T81" s="46">
        <f t="shared" si="6"/>
        <v>0</v>
      </c>
      <c r="U81" s="46"/>
      <c r="V81" s="46"/>
      <c r="W81" s="20"/>
    </row>
    <row r="82" spans="1:24" ht="12" outlineLevel="1" x14ac:dyDescent="0.2">
      <c r="A82" s="51"/>
      <c r="B82" s="18" t="str">
        <f>[2]CO3!I78</f>
        <v>ВЛ-0,4 кВ от ТП-427 (Вологда)</v>
      </c>
      <c r="C82" s="46"/>
      <c r="D82" s="46">
        <f>[2]CO3!O78/1000</f>
        <v>0.28999999999999998</v>
      </c>
      <c r="E82" s="46">
        <f t="shared" si="9"/>
        <v>0</v>
      </c>
      <c r="F82" s="46"/>
      <c r="G82" s="46"/>
      <c r="H82" s="46"/>
      <c r="I82" s="46"/>
      <c r="J82" s="46"/>
      <c r="K82" s="46"/>
      <c r="L82" s="46">
        <f t="shared" si="23"/>
        <v>0.28999999999999998</v>
      </c>
      <c r="M82" s="46"/>
      <c r="N82" s="46">
        <f t="shared" si="2"/>
        <v>0</v>
      </c>
      <c r="O82" s="46">
        <f t="shared" si="3"/>
        <v>0</v>
      </c>
      <c r="P82" s="46"/>
      <c r="Q82" s="46"/>
      <c r="R82" s="46">
        <f t="shared" si="4"/>
        <v>0.28999999999999998</v>
      </c>
      <c r="S82" s="46">
        <f t="shared" si="5"/>
        <v>0</v>
      </c>
      <c r="T82" s="46">
        <f t="shared" si="6"/>
        <v>0</v>
      </c>
      <c r="U82" s="46"/>
      <c r="V82" s="46"/>
      <c r="W82" s="20"/>
    </row>
    <row r="83" spans="1:24" ht="22.5" outlineLevel="1" x14ac:dyDescent="0.2">
      <c r="A83" s="51"/>
      <c r="B83" s="53" t="s">
        <v>193</v>
      </c>
      <c r="C83" s="46"/>
      <c r="D83" s="46">
        <v>0</v>
      </c>
      <c r="E83" s="46">
        <f t="shared" si="9"/>
        <v>0.42857360999999999</v>
      </c>
      <c r="F83" s="46"/>
      <c r="G83" s="46"/>
      <c r="H83" s="46"/>
      <c r="I83" s="46">
        <f>'[3]08'!$E$387/1000000-G83</f>
        <v>0.42857360999999999</v>
      </c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20"/>
    </row>
    <row r="84" spans="1:24" ht="12" outlineLevel="1" x14ac:dyDescent="0.2">
      <c r="A84" s="51"/>
      <c r="B84" s="53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20"/>
    </row>
    <row r="85" spans="1:24" ht="12" outlineLevel="1" x14ac:dyDescent="0.2">
      <c r="A85" s="51"/>
      <c r="B85" s="53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20"/>
    </row>
    <row r="86" spans="1:24" s="17" customFormat="1" ht="12" outlineLevel="1" x14ac:dyDescent="0.2">
      <c r="A86" s="50" t="s">
        <v>92</v>
      </c>
      <c r="B86" s="54" t="s">
        <v>139</v>
      </c>
      <c r="C86" s="99"/>
      <c r="D86" s="99">
        <f t="shared" ref="D86" si="24">SUM(D87:D91)</f>
        <v>5.1000000000000005</v>
      </c>
      <c r="E86" s="99">
        <f>SUM(E87:E91)</f>
        <v>1.3509726299999998</v>
      </c>
      <c r="F86" s="99">
        <f t="shared" ref="F86:M86" si="25">SUM(F87:F91)</f>
        <v>0</v>
      </c>
      <c r="G86" s="99">
        <f t="shared" si="25"/>
        <v>1.3429138299999999</v>
      </c>
      <c r="H86" s="99">
        <f t="shared" si="25"/>
        <v>2.09</v>
      </c>
      <c r="I86" s="99">
        <f t="shared" si="25"/>
        <v>8.0587999999999216E-3</v>
      </c>
      <c r="J86" s="99">
        <f t="shared" si="25"/>
        <v>2.2799999999999998</v>
      </c>
      <c r="K86" s="99">
        <f t="shared" si="25"/>
        <v>0</v>
      </c>
      <c r="L86" s="99">
        <f t="shared" si="25"/>
        <v>0.7300000000000002</v>
      </c>
      <c r="M86" s="99">
        <f t="shared" si="25"/>
        <v>0</v>
      </c>
      <c r="N86" s="99">
        <f t="shared" si="2"/>
        <v>1.3509726299999998</v>
      </c>
      <c r="O86" s="99">
        <f t="shared" si="3"/>
        <v>1.3429138299999999</v>
      </c>
      <c r="P86" s="99">
        <f t="shared" ref="P86:Q86" si="26">SUM(P87:P91)</f>
        <v>0</v>
      </c>
      <c r="Q86" s="99">
        <f t="shared" si="26"/>
        <v>0</v>
      </c>
      <c r="R86" s="99">
        <f t="shared" si="4"/>
        <v>3.7490273700000012</v>
      </c>
      <c r="S86" s="99">
        <f t="shared" si="5"/>
        <v>1.3429138299999999</v>
      </c>
      <c r="T86" s="99">
        <f t="shared" si="6"/>
        <v>0</v>
      </c>
      <c r="U86" s="99">
        <f t="shared" ref="U86:X86" si="27">SUM(U87:U91)</f>
        <v>0</v>
      </c>
      <c r="V86" s="99">
        <f t="shared" si="27"/>
        <v>0</v>
      </c>
      <c r="W86" s="99">
        <f t="shared" si="27"/>
        <v>0</v>
      </c>
      <c r="X86" s="99">
        <f t="shared" si="27"/>
        <v>0</v>
      </c>
    </row>
    <row r="87" spans="1:24" s="15" customFormat="1" ht="12" outlineLevel="1" x14ac:dyDescent="0.2">
      <c r="A87" s="51"/>
      <c r="B87" s="18" t="str">
        <f>[2]CO3!I79</f>
        <v xml:space="preserve">ВЛ-10 кВ №1 </v>
      </c>
      <c r="C87" s="46"/>
      <c r="D87" s="46">
        <f>[2]CO3!O79/1000</f>
        <v>0.71</v>
      </c>
      <c r="E87" s="46">
        <f t="shared" si="9"/>
        <v>0</v>
      </c>
      <c r="F87" s="46"/>
      <c r="G87" s="46"/>
      <c r="H87" s="46">
        <f>D87</f>
        <v>0.71</v>
      </c>
      <c r="I87" s="46"/>
      <c r="J87" s="46"/>
      <c r="K87" s="46"/>
      <c r="L87" s="46"/>
      <c r="M87" s="46"/>
      <c r="N87" s="46">
        <f t="shared" si="2"/>
        <v>0</v>
      </c>
      <c r="O87" s="46">
        <f t="shared" si="3"/>
        <v>0</v>
      </c>
      <c r="P87" s="46"/>
      <c r="Q87" s="46"/>
      <c r="R87" s="46">
        <f t="shared" si="4"/>
        <v>0.71</v>
      </c>
      <c r="S87" s="46">
        <f t="shared" si="5"/>
        <v>0</v>
      </c>
      <c r="T87" s="46">
        <f t="shared" si="6"/>
        <v>0</v>
      </c>
      <c r="U87" s="46"/>
      <c r="V87" s="46"/>
      <c r="W87" s="20"/>
    </row>
    <row r="88" spans="1:24" s="15" customFormat="1" ht="12" outlineLevel="1" x14ac:dyDescent="0.2">
      <c r="A88" s="51"/>
      <c r="B88" s="18" t="str">
        <f>[2]CO3!I80</f>
        <v xml:space="preserve">ВЛ-6 кВ №34 </v>
      </c>
      <c r="C88" s="46"/>
      <c r="D88" s="46">
        <f>[2]CO3!O80/1000</f>
        <v>2.5499999999999998</v>
      </c>
      <c r="E88" s="46">
        <f t="shared" si="9"/>
        <v>0</v>
      </c>
      <c r="F88" s="46"/>
      <c r="G88" s="46"/>
      <c r="H88" s="46">
        <f>2.09-H87</f>
        <v>1.38</v>
      </c>
      <c r="I88" s="46"/>
      <c r="J88" s="46">
        <f>D88-H88</f>
        <v>1.17</v>
      </c>
      <c r="K88" s="46"/>
      <c r="L88" s="46"/>
      <c r="M88" s="46"/>
      <c r="N88" s="46">
        <f t="shared" si="2"/>
        <v>0</v>
      </c>
      <c r="O88" s="46">
        <f t="shared" si="3"/>
        <v>0</v>
      </c>
      <c r="P88" s="46"/>
      <c r="Q88" s="46"/>
      <c r="R88" s="46">
        <f t="shared" si="4"/>
        <v>2.5499999999999998</v>
      </c>
      <c r="S88" s="46">
        <f t="shared" si="5"/>
        <v>0</v>
      </c>
      <c r="T88" s="46">
        <f t="shared" si="6"/>
        <v>0</v>
      </c>
      <c r="U88" s="46"/>
      <c r="V88" s="46"/>
      <c r="W88" s="20"/>
    </row>
    <row r="89" spans="1:24" s="15" customFormat="1" ht="12" outlineLevel="1" x14ac:dyDescent="0.2">
      <c r="A89" s="51"/>
      <c r="B89" s="18" t="str">
        <f>[2]CO3!I81</f>
        <v xml:space="preserve">ВЛ-6 кВ №10 </v>
      </c>
      <c r="C89" s="46"/>
      <c r="D89" s="46">
        <f>[2]CO3!O81/1000</f>
        <v>1.7490000000000001</v>
      </c>
      <c r="E89" s="46">
        <f t="shared" si="9"/>
        <v>0</v>
      </c>
      <c r="F89" s="46"/>
      <c r="G89" s="46"/>
      <c r="H89" s="46"/>
      <c r="I89" s="46"/>
      <c r="J89" s="46">
        <f>2.28+(D89-SUM(J88,D89))</f>
        <v>1.1099999999999999</v>
      </c>
      <c r="K89" s="46"/>
      <c r="L89" s="46">
        <f>D89-J89</f>
        <v>0.63900000000000023</v>
      </c>
      <c r="M89" s="46"/>
      <c r="N89" s="46">
        <f t="shared" ref="N89:N104" si="28">E89</f>
        <v>0</v>
      </c>
      <c r="O89" s="46">
        <f t="shared" ref="O89:O104" si="29">G89</f>
        <v>0</v>
      </c>
      <c r="P89" s="46"/>
      <c r="Q89" s="46"/>
      <c r="R89" s="46">
        <f t="shared" ref="R89:R104" si="30">D89-G89-I89-K89-M89</f>
        <v>1.7490000000000001</v>
      </c>
      <c r="S89" s="46">
        <f t="shared" ref="S89:S104" si="31">G89-F89</f>
        <v>0</v>
      </c>
      <c r="T89" s="46">
        <f t="shared" ref="T89:T104" si="32">IF(F89&gt;0,(G89/F89*100-100),0)</f>
        <v>0</v>
      </c>
      <c r="U89" s="46"/>
      <c r="V89" s="46"/>
      <c r="W89" s="20"/>
    </row>
    <row r="90" spans="1:24" s="15" customFormat="1" ht="12" outlineLevel="1" x14ac:dyDescent="0.2">
      <c r="A90" s="51"/>
      <c r="B90" s="18" t="str">
        <f>[2]CO3!I82</f>
        <v xml:space="preserve">ВЛ-10 кВ №6 </v>
      </c>
      <c r="C90" s="46"/>
      <c r="D90" s="46">
        <f>[2]CO3!O82/1000</f>
        <v>9.0999999999999998E-2</v>
      </c>
      <c r="E90" s="46">
        <f t="shared" si="9"/>
        <v>0</v>
      </c>
      <c r="F90" s="46"/>
      <c r="G90" s="46"/>
      <c r="H90" s="46"/>
      <c r="I90" s="46"/>
      <c r="J90" s="46"/>
      <c r="K90" s="46"/>
      <c r="L90" s="46">
        <f>D90</f>
        <v>9.0999999999999998E-2</v>
      </c>
      <c r="M90" s="46"/>
      <c r="N90" s="46">
        <f t="shared" si="28"/>
        <v>0</v>
      </c>
      <c r="O90" s="46">
        <f t="shared" si="29"/>
        <v>0</v>
      </c>
      <c r="P90" s="46"/>
      <c r="Q90" s="46"/>
      <c r="R90" s="46">
        <f t="shared" si="30"/>
        <v>9.0999999999999998E-2</v>
      </c>
      <c r="S90" s="46">
        <f t="shared" si="31"/>
        <v>0</v>
      </c>
      <c r="T90" s="46">
        <f t="shared" si="32"/>
        <v>0</v>
      </c>
      <c r="U90" s="46"/>
      <c r="V90" s="46"/>
      <c r="W90" s="20"/>
    </row>
    <row r="91" spans="1:24" s="15" customFormat="1" ht="12" outlineLevel="1" x14ac:dyDescent="0.2">
      <c r="A91" s="51"/>
      <c r="B91" s="53" t="str">
        <f>[2]CO3!$I$83</f>
        <v>ВЛ 10 кВ ЛЭП №1 (строит.КЛ 10кВ "ТП421-КТП191")</v>
      </c>
      <c r="C91" s="46"/>
      <c r="D91" s="46"/>
      <c r="E91" s="46">
        <f>G91+I91+K91+M91</f>
        <v>1.3509726299999998</v>
      </c>
      <c r="F91" s="46">
        <v>0</v>
      </c>
      <c r="G91" s="46">
        <f>[2]CO3!$P$83/1000</f>
        <v>1.3429138299999999</v>
      </c>
      <c r="H91" s="46"/>
      <c r="I91" s="46">
        <f>'[3]08'!$E$390/1000000-G91</f>
        <v>8.0587999999999216E-3</v>
      </c>
      <c r="J91" s="46"/>
      <c r="K91" s="46"/>
      <c r="L91" s="46"/>
      <c r="M91" s="46"/>
      <c r="N91" s="46">
        <f t="shared" si="28"/>
        <v>1.3509726299999998</v>
      </c>
      <c r="O91" s="46">
        <f t="shared" si="29"/>
        <v>1.3429138299999999</v>
      </c>
      <c r="P91" s="46">
        <f>Q91</f>
        <v>0</v>
      </c>
      <c r="Q91" s="46">
        <f>[4]TDSheet!$F$310/1000000</f>
        <v>0</v>
      </c>
      <c r="R91" s="46">
        <f t="shared" si="30"/>
        <v>-1.3509726299999998</v>
      </c>
      <c r="S91" s="46">
        <f t="shared" si="31"/>
        <v>1.3429138299999999</v>
      </c>
      <c r="T91" s="46">
        <f t="shared" si="32"/>
        <v>0</v>
      </c>
      <c r="U91" s="46"/>
      <c r="V91" s="46"/>
      <c r="W91" s="20"/>
    </row>
    <row r="92" spans="1:24" s="17" customFormat="1" ht="12" outlineLevel="1" x14ac:dyDescent="0.2">
      <c r="A92" s="50" t="s">
        <v>149</v>
      </c>
      <c r="B92" s="54" t="s">
        <v>140</v>
      </c>
      <c r="C92" s="99"/>
      <c r="D92" s="99">
        <v>0</v>
      </c>
      <c r="E92" s="99">
        <v>0.46853785999999997</v>
      </c>
      <c r="F92" s="99">
        <v>0</v>
      </c>
      <c r="G92" s="99">
        <v>0</v>
      </c>
      <c r="H92" s="99">
        <v>0</v>
      </c>
      <c r="I92" s="99">
        <v>0.46853785999999997</v>
      </c>
      <c r="J92" s="99">
        <v>0</v>
      </c>
      <c r="K92" s="99">
        <v>0</v>
      </c>
      <c r="L92" s="99">
        <v>0</v>
      </c>
      <c r="M92" s="99">
        <v>0</v>
      </c>
      <c r="N92" s="99">
        <v>0</v>
      </c>
      <c r="O92" s="99">
        <v>0</v>
      </c>
      <c r="P92" s="99">
        <v>0</v>
      </c>
      <c r="Q92" s="99">
        <v>0</v>
      </c>
      <c r="R92" s="99">
        <v>0</v>
      </c>
      <c r="S92" s="99">
        <v>0</v>
      </c>
      <c r="T92" s="99">
        <v>0</v>
      </c>
      <c r="U92" s="99"/>
      <c r="V92" s="99"/>
      <c r="W92" s="14"/>
    </row>
    <row r="93" spans="1:24" s="17" customFormat="1" ht="12" outlineLevel="1" x14ac:dyDescent="0.2">
      <c r="A93" s="56" t="s">
        <v>150</v>
      </c>
      <c r="B93" s="54" t="s">
        <v>141</v>
      </c>
      <c r="C93" s="99"/>
      <c r="D93" s="99">
        <f>D94+D95+D96</f>
        <v>16.25</v>
      </c>
      <c r="E93" s="99">
        <f t="shared" ref="E93:W93" si="33">E94+E95+E96</f>
        <v>1.9552534500000001</v>
      </c>
      <c r="F93" s="99">
        <f t="shared" si="33"/>
        <v>4.0225</v>
      </c>
      <c r="G93" s="99">
        <f t="shared" si="33"/>
        <v>0.30920475000000003</v>
      </c>
      <c r="H93" s="99">
        <f t="shared" si="33"/>
        <v>4.1025</v>
      </c>
      <c r="I93" s="99">
        <f t="shared" si="33"/>
        <v>1.6460486999999999</v>
      </c>
      <c r="J93" s="99">
        <f t="shared" si="33"/>
        <v>4.0225</v>
      </c>
      <c r="K93" s="99">
        <f t="shared" si="33"/>
        <v>0</v>
      </c>
      <c r="L93" s="99">
        <f t="shared" si="33"/>
        <v>4.1025</v>
      </c>
      <c r="M93" s="99">
        <f t="shared" si="33"/>
        <v>0</v>
      </c>
      <c r="N93" s="99">
        <f t="shared" si="28"/>
        <v>1.9552534500000001</v>
      </c>
      <c r="O93" s="99">
        <f t="shared" si="29"/>
        <v>0.30920475000000003</v>
      </c>
      <c r="P93" s="99">
        <f t="shared" si="33"/>
        <v>1.9446586400000001</v>
      </c>
      <c r="Q93" s="99">
        <f t="shared" si="33"/>
        <v>1.9446586400000001</v>
      </c>
      <c r="R93" s="99">
        <f t="shared" si="30"/>
        <v>14.294746550000001</v>
      </c>
      <c r="S93" s="99">
        <f t="shared" si="31"/>
        <v>-3.7132952499999998</v>
      </c>
      <c r="T93" s="99">
        <f t="shared" si="32"/>
        <v>-92.31311995027967</v>
      </c>
      <c r="U93" s="99">
        <f t="shared" si="33"/>
        <v>0</v>
      </c>
      <c r="V93" s="99">
        <f t="shared" si="33"/>
        <v>0</v>
      </c>
      <c r="W93" s="99">
        <f t="shared" si="33"/>
        <v>0</v>
      </c>
    </row>
    <row r="94" spans="1:24" s="15" customFormat="1" ht="24" outlineLevel="1" x14ac:dyDescent="0.2">
      <c r="A94" s="51" t="s">
        <v>151</v>
      </c>
      <c r="B94" s="18" t="s">
        <v>142</v>
      </c>
      <c r="C94" s="46"/>
      <c r="D94" s="46">
        <f>[5]Лист2!K17</f>
        <v>4.8499999999999996</v>
      </c>
      <c r="E94" s="46">
        <f t="shared" ref="E94:E96" si="34">G94+I94+K94+M94</f>
        <v>0.21294169000000002</v>
      </c>
      <c r="F94" s="46">
        <f>[5]Лист2!I17</f>
        <v>1.2124999999999999</v>
      </c>
      <c r="G94" s="46">
        <f>[5]Лист2!J17</f>
        <v>9.4367800000000002E-2</v>
      </c>
      <c r="H94" s="46">
        <f>[6]Р2!$N$29/1000</f>
        <v>1.2124999999999999</v>
      </c>
      <c r="I94" s="46">
        <f>[7]Лист2!$J$17-G94</f>
        <v>0.11857389000000002</v>
      </c>
      <c r="J94" s="46">
        <f>[6]Р2!$O$29/1000</f>
        <v>1.2124999999999999</v>
      </c>
      <c r="K94" s="46"/>
      <c r="L94" s="46">
        <f>[6]Р2!$P$29/1000</f>
        <v>1.2124999999999999</v>
      </c>
      <c r="M94" s="46"/>
      <c r="N94" s="46">
        <f t="shared" si="28"/>
        <v>0.21294169000000002</v>
      </c>
      <c r="O94" s="46">
        <f t="shared" si="29"/>
        <v>9.4367800000000002E-2</v>
      </c>
      <c r="P94" s="46">
        <f>Q94</f>
        <v>0.21294168999999999</v>
      </c>
      <c r="Q94" s="46">
        <f>('[8]08'!$F$392+'[8]08'!$E$400)/1000000</f>
        <v>0.21294168999999999</v>
      </c>
      <c r="R94" s="46">
        <f t="shared" si="30"/>
        <v>4.6370583099999996</v>
      </c>
      <c r="S94" s="46">
        <f t="shared" si="31"/>
        <v>-1.1181321999999998</v>
      </c>
      <c r="T94" s="46">
        <f t="shared" si="32"/>
        <v>-92.217088659793816</v>
      </c>
      <c r="U94" s="46"/>
      <c r="V94" s="46"/>
      <c r="W94" s="20"/>
    </row>
    <row r="95" spans="1:24" s="15" customFormat="1" ht="24" outlineLevel="1" x14ac:dyDescent="0.2">
      <c r="A95" s="51" t="s">
        <v>152</v>
      </c>
      <c r="B95" s="18" t="s">
        <v>143</v>
      </c>
      <c r="C95" s="46"/>
      <c r="D95" s="46">
        <f>[5]Лист2!K18</f>
        <v>4.24</v>
      </c>
      <c r="E95" s="46">
        <f t="shared" si="34"/>
        <v>1.51688</v>
      </c>
      <c r="F95" s="46">
        <f>[5]Лист2!I18</f>
        <v>1.02</v>
      </c>
      <c r="G95" s="46">
        <f>[5]Лист2!J18*1000</f>
        <v>0</v>
      </c>
      <c r="H95" s="46">
        <f>[6]Р2!$N$31/1000</f>
        <v>1.1000000000000001</v>
      </c>
      <c r="I95" s="46">
        <f>[7]Лист2!$J$18-G95</f>
        <v>1.51688</v>
      </c>
      <c r="J95" s="46">
        <f>[6]Р2!$O$31/1000</f>
        <v>1.02</v>
      </c>
      <c r="K95" s="46"/>
      <c r="L95" s="46">
        <f>[6]Р2!$P$31/1000</f>
        <v>1.1000000000000001</v>
      </c>
      <c r="M95" s="46"/>
      <c r="N95" s="46">
        <f t="shared" si="28"/>
        <v>1.51688</v>
      </c>
      <c r="O95" s="46">
        <f t="shared" si="29"/>
        <v>0</v>
      </c>
      <c r="P95" s="46">
        <f>Q95</f>
        <v>1.51688</v>
      </c>
      <c r="Q95" s="46">
        <f>'[8]08'!$E$398/1000000</f>
        <v>1.51688</v>
      </c>
      <c r="R95" s="46">
        <f t="shared" si="30"/>
        <v>2.7231200000000002</v>
      </c>
      <c r="S95" s="46">
        <f t="shared" si="31"/>
        <v>-1.02</v>
      </c>
      <c r="T95" s="46">
        <f t="shared" si="32"/>
        <v>-100</v>
      </c>
      <c r="U95" s="46"/>
      <c r="V95" s="46"/>
      <c r="W95" s="20"/>
    </row>
    <row r="96" spans="1:24" s="15" customFormat="1" ht="24" outlineLevel="1" x14ac:dyDescent="0.2">
      <c r="A96" s="51" t="s">
        <v>153</v>
      </c>
      <c r="B96" s="18" t="s">
        <v>144</v>
      </c>
      <c r="C96" s="46"/>
      <c r="D96" s="46">
        <f>[5]Лист2!K19</f>
        <v>7.16</v>
      </c>
      <c r="E96" s="46">
        <f t="shared" si="34"/>
        <v>0.22543176000000001</v>
      </c>
      <c r="F96" s="46">
        <f>[5]Лист2!I19</f>
        <v>1.79</v>
      </c>
      <c r="G96" s="46">
        <f>[5]Лист2!J19</f>
        <v>0.21483695</v>
      </c>
      <c r="H96" s="46">
        <f>[6]Р2!$N$39/1000</f>
        <v>1.79</v>
      </c>
      <c r="I96" s="46">
        <f>[7]Лист2!$J$19-G96</f>
        <v>1.059481000000001E-2</v>
      </c>
      <c r="J96" s="46">
        <f>[6]Р2!$O$39/1000</f>
        <v>1.79</v>
      </c>
      <c r="K96" s="46"/>
      <c r="L96" s="46">
        <f>[6]Р2!$P$39/1000</f>
        <v>1.79</v>
      </c>
      <c r="M96" s="46"/>
      <c r="N96" s="46">
        <f t="shared" si="28"/>
        <v>0.22543176000000001</v>
      </c>
      <c r="O96" s="46">
        <f t="shared" si="29"/>
        <v>0.21483695</v>
      </c>
      <c r="P96" s="46">
        <f>Q96</f>
        <v>0.21483695</v>
      </c>
      <c r="Q96" s="46">
        <f>'[8]08'!$F$393/1000000</f>
        <v>0.21483695</v>
      </c>
      <c r="R96" s="46">
        <f t="shared" si="30"/>
        <v>6.9345682400000008</v>
      </c>
      <c r="S96" s="46">
        <f t="shared" si="31"/>
        <v>-1.57516305</v>
      </c>
      <c r="T96" s="46">
        <f t="shared" si="32"/>
        <v>-87.997935754189939</v>
      </c>
      <c r="U96" s="46"/>
      <c r="V96" s="46"/>
      <c r="W96" s="20"/>
    </row>
    <row r="97" spans="1:23" s="15" customFormat="1" ht="12" outlineLevel="1" x14ac:dyDescent="0.2">
      <c r="A97" s="51"/>
      <c r="B97" s="18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20"/>
    </row>
    <row r="98" spans="1:23" s="17" customFormat="1" ht="12" outlineLevel="1" x14ac:dyDescent="0.2">
      <c r="A98" s="50" t="s">
        <v>94</v>
      </c>
      <c r="B98" s="54" t="s">
        <v>145</v>
      </c>
      <c r="C98" s="99"/>
      <c r="D98" s="99">
        <f>D99+D101+D102</f>
        <v>65.826500000000024</v>
      </c>
      <c r="E98" s="99">
        <f t="shared" ref="E98:W98" si="35">E99+E101+E102</f>
        <v>0</v>
      </c>
      <c r="F98" s="99">
        <f t="shared" si="35"/>
        <v>12.785</v>
      </c>
      <c r="G98" s="99">
        <f t="shared" si="35"/>
        <v>0</v>
      </c>
      <c r="H98" s="99">
        <f t="shared" si="35"/>
        <v>20.418250000000011</v>
      </c>
      <c r="I98" s="99">
        <f t="shared" si="35"/>
        <v>0</v>
      </c>
      <c r="J98" s="99">
        <f t="shared" si="35"/>
        <v>19.838250000000009</v>
      </c>
      <c r="K98" s="99">
        <f t="shared" si="35"/>
        <v>0</v>
      </c>
      <c r="L98" s="99">
        <f t="shared" si="35"/>
        <v>12.785</v>
      </c>
      <c r="M98" s="99">
        <f t="shared" si="35"/>
        <v>0</v>
      </c>
      <c r="N98" s="99">
        <f t="shared" si="28"/>
        <v>0</v>
      </c>
      <c r="O98" s="99">
        <f t="shared" si="29"/>
        <v>0</v>
      </c>
      <c r="P98" s="99">
        <f t="shared" si="35"/>
        <v>0</v>
      </c>
      <c r="Q98" s="99">
        <f t="shared" si="35"/>
        <v>0</v>
      </c>
      <c r="R98" s="99">
        <f t="shared" si="30"/>
        <v>65.826500000000024</v>
      </c>
      <c r="S98" s="99">
        <f t="shared" si="31"/>
        <v>-12.785</v>
      </c>
      <c r="T98" s="99">
        <f t="shared" si="32"/>
        <v>-100</v>
      </c>
      <c r="U98" s="99">
        <f t="shared" si="35"/>
        <v>0</v>
      </c>
      <c r="V98" s="99">
        <f t="shared" si="35"/>
        <v>0</v>
      </c>
      <c r="W98" s="99">
        <f t="shared" si="35"/>
        <v>0</v>
      </c>
    </row>
    <row r="99" spans="1:23" s="17" customFormat="1" ht="21" outlineLevel="1" x14ac:dyDescent="0.2">
      <c r="A99" s="50" t="s">
        <v>96</v>
      </c>
      <c r="B99" s="54" t="s">
        <v>146</v>
      </c>
      <c r="C99" s="99"/>
      <c r="D99" s="99">
        <f>D100</f>
        <v>51.14</v>
      </c>
      <c r="E99" s="99">
        <f t="shared" ref="E99:W99" si="36">E100</f>
        <v>0</v>
      </c>
      <c r="F99" s="99">
        <f t="shared" si="36"/>
        <v>12.785</v>
      </c>
      <c r="G99" s="99">
        <f t="shared" si="36"/>
        <v>0</v>
      </c>
      <c r="H99" s="99">
        <f t="shared" si="36"/>
        <v>12.785</v>
      </c>
      <c r="I99" s="99">
        <f t="shared" si="36"/>
        <v>0</v>
      </c>
      <c r="J99" s="99">
        <f t="shared" si="36"/>
        <v>12.785</v>
      </c>
      <c r="K99" s="99">
        <f t="shared" si="36"/>
        <v>0</v>
      </c>
      <c r="L99" s="99">
        <f t="shared" si="36"/>
        <v>12.785</v>
      </c>
      <c r="M99" s="99">
        <f t="shared" si="36"/>
        <v>0</v>
      </c>
      <c r="N99" s="99">
        <f t="shared" si="28"/>
        <v>0</v>
      </c>
      <c r="O99" s="99">
        <f t="shared" si="29"/>
        <v>0</v>
      </c>
      <c r="P99" s="99">
        <f t="shared" si="36"/>
        <v>0</v>
      </c>
      <c r="Q99" s="99">
        <f t="shared" si="36"/>
        <v>0</v>
      </c>
      <c r="R99" s="99">
        <f t="shared" si="30"/>
        <v>51.14</v>
      </c>
      <c r="S99" s="99">
        <f t="shared" si="31"/>
        <v>-12.785</v>
      </c>
      <c r="T99" s="99">
        <f t="shared" si="32"/>
        <v>-100</v>
      </c>
      <c r="U99" s="99">
        <f t="shared" si="36"/>
        <v>0</v>
      </c>
      <c r="V99" s="99">
        <f t="shared" si="36"/>
        <v>0</v>
      </c>
      <c r="W99" s="99">
        <f t="shared" si="36"/>
        <v>0</v>
      </c>
    </row>
    <row r="100" spans="1:23" s="15" customFormat="1" ht="24" outlineLevel="1" x14ac:dyDescent="0.2">
      <c r="A100" s="51" t="s">
        <v>154</v>
      </c>
      <c r="B100" s="18" t="s">
        <v>147</v>
      </c>
      <c r="C100" s="46"/>
      <c r="D100" s="46">
        <f>[5]Лист2!K22</f>
        <v>51.14</v>
      </c>
      <c r="E100" s="46">
        <f t="shared" ref="E100:E103" si="37">G100+I100+K100+M100</f>
        <v>0</v>
      </c>
      <c r="F100" s="46">
        <f>[5]Лист2!I22</f>
        <v>12.785</v>
      </c>
      <c r="G100" s="46">
        <f>[5]Лист2!J22*1000</f>
        <v>0</v>
      </c>
      <c r="H100" s="46">
        <f>[6]Р2!$N$10/1000</f>
        <v>12.785</v>
      </c>
      <c r="I100" s="46">
        <v>0</v>
      </c>
      <c r="J100" s="46">
        <f>[6]Р2!$O$10/1000</f>
        <v>12.785</v>
      </c>
      <c r="K100" s="46"/>
      <c r="L100" s="46">
        <f>[6]Р2!$P$10/1000</f>
        <v>12.785</v>
      </c>
      <c r="M100" s="46"/>
      <c r="N100" s="46">
        <f t="shared" si="28"/>
        <v>0</v>
      </c>
      <c r="O100" s="46">
        <f t="shared" si="29"/>
        <v>0</v>
      </c>
      <c r="P100" s="46"/>
      <c r="Q100" s="46"/>
      <c r="R100" s="46">
        <f t="shared" si="30"/>
        <v>51.14</v>
      </c>
      <c r="S100" s="46">
        <f t="shared" si="31"/>
        <v>-12.785</v>
      </c>
      <c r="T100" s="46">
        <f t="shared" si="32"/>
        <v>-100</v>
      </c>
      <c r="U100" s="46"/>
      <c r="V100" s="46"/>
      <c r="W100" s="20"/>
    </row>
    <row r="101" spans="1:23" s="17" customFormat="1" ht="12" outlineLevel="1" x14ac:dyDescent="0.2">
      <c r="A101" s="56" t="s">
        <v>98</v>
      </c>
      <c r="B101" s="54" t="s">
        <v>148</v>
      </c>
      <c r="C101" s="99"/>
      <c r="D101" s="99">
        <f>[5]Лист2!K23</f>
        <v>9.2665000000000202</v>
      </c>
      <c r="E101" s="99">
        <f t="shared" si="37"/>
        <v>0</v>
      </c>
      <c r="F101" s="99">
        <f>[5]Лист2!I23*1000</f>
        <v>0</v>
      </c>
      <c r="G101" s="99">
        <f>[5]Лист2!J23*1000</f>
        <v>0</v>
      </c>
      <c r="H101" s="99">
        <f>[6]Р2!$N$37/1000</f>
        <v>4.6332500000000101</v>
      </c>
      <c r="I101" s="99">
        <v>0</v>
      </c>
      <c r="J101" s="99">
        <f>[6]Р2!$O$37/1000</f>
        <v>4.6332500000000101</v>
      </c>
      <c r="K101" s="99"/>
      <c r="L101" s="99">
        <f>[6]Р2!$P$37/1000</f>
        <v>0</v>
      </c>
      <c r="M101" s="99"/>
      <c r="N101" s="99">
        <f t="shared" si="28"/>
        <v>0</v>
      </c>
      <c r="O101" s="99">
        <f t="shared" si="29"/>
        <v>0</v>
      </c>
      <c r="P101" s="99"/>
      <c r="Q101" s="99"/>
      <c r="R101" s="99">
        <f t="shared" si="30"/>
        <v>9.2665000000000202</v>
      </c>
      <c r="S101" s="99">
        <f t="shared" si="31"/>
        <v>0</v>
      </c>
      <c r="T101" s="99">
        <f t="shared" si="32"/>
        <v>0</v>
      </c>
      <c r="U101" s="99"/>
      <c r="V101" s="99"/>
      <c r="W101" s="14"/>
    </row>
    <row r="102" spans="1:23" s="17" customFormat="1" ht="12" outlineLevel="1" x14ac:dyDescent="0.2">
      <c r="A102" s="50" t="s">
        <v>100</v>
      </c>
      <c r="B102" s="54" t="s">
        <v>137</v>
      </c>
      <c r="C102" s="99"/>
      <c r="D102" s="99">
        <f>[5]Лист2!K24</f>
        <v>5.42</v>
      </c>
      <c r="E102" s="99">
        <f t="shared" si="37"/>
        <v>0</v>
      </c>
      <c r="F102" s="99">
        <f>[5]Лист2!I24*1000</f>
        <v>0</v>
      </c>
      <c r="G102" s="99">
        <f>[5]Лист2!J24*1000</f>
        <v>0</v>
      </c>
      <c r="H102" s="99">
        <f>[6]Р2!$N$38/1000</f>
        <v>3</v>
      </c>
      <c r="I102" s="99">
        <v>0</v>
      </c>
      <c r="J102" s="99">
        <f>[6]Р2!$O$38/1000</f>
        <v>2.42</v>
      </c>
      <c r="K102" s="99"/>
      <c r="L102" s="99">
        <f>[6]Р2!$P$38/1000</f>
        <v>0</v>
      </c>
      <c r="M102" s="99"/>
      <c r="N102" s="99">
        <f t="shared" si="28"/>
        <v>0</v>
      </c>
      <c r="O102" s="99">
        <f t="shared" si="29"/>
        <v>0</v>
      </c>
      <c r="P102" s="99"/>
      <c r="Q102" s="99"/>
      <c r="R102" s="99">
        <f t="shared" si="30"/>
        <v>5.42</v>
      </c>
      <c r="S102" s="99">
        <f t="shared" si="31"/>
        <v>0</v>
      </c>
      <c r="T102" s="99">
        <f t="shared" si="32"/>
        <v>0</v>
      </c>
      <c r="U102" s="99"/>
      <c r="V102" s="99"/>
      <c r="W102" s="14"/>
    </row>
    <row r="103" spans="1:23" s="17" customFormat="1" ht="12" x14ac:dyDescent="0.2">
      <c r="A103" s="52" t="s">
        <v>155</v>
      </c>
      <c r="B103" s="16" t="s">
        <v>132</v>
      </c>
      <c r="C103" s="99"/>
      <c r="D103" s="99">
        <f>[5]Лист2!K25</f>
        <v>12.72</v>
      </c>
      <c r="E103" s="99">
        <f t="shared" si="37"/>
        <v>0</v>
      </c>
      <c r="F103" s="99">
        <f>[5]Лист2!I25</f>
        <v>3.18</v>
      </c>
      <c r="G103" s="99">
        <f>[5]Лист2!J25*1000</f>
        <v>0</v>
      </c>
      <c r="H103" s="99">
        <f>[6]Р2!$N$30/1000</f>
        <v>3.18</v>
      </c>
      <c r="I103" s="99">
        <v>0</v>
      </c>
      <c r="J103" s="99">
        <f>[6]Р2!$O$30/1000</f>
        <v>3.18</v>
      </c>
      <c r="K103" s="99"/>
      <c r="L103" s="99">
        <f>[6]Р2!$P$30/1000</f>
        <v>3.18</v>
      </c>
      <c r="M103" s="99"/>
      <c r="N103" s="99">
        <f t="shared" si="28"/>
        <v>0</v>
      </c>
      <c r="O103" s="99">
        <f t="shared" si="29"/>
        <v>0</v>
      </c>
      <c r="P103" s="99"/>
      <c r="Q103" s="99"/>
      <c r="R103" s="99">
        <f t="shared" si="30"/>
        <v>12.72</v>
      </c>
      <c r="S103" s="99">
        <f t="shared" si="31"/>
        <v>-3.18</v>
      </c>
      <c r="T103" s="99">
        <f t="shared" si="32"/>
        <v>-100</v>
      </c>
      <c r="U103" s="99"/>
      <c r="V103" s="99"/>
      <c r="W103" s="14"/>
    </row>
    <row r="104" spans="1:23" s="17" customFormat="1" ht="124.5" outlineLevel="1" thickBot="1" x14ac:dyDescent="0.25">
      <c r="A104" s="52" t="s">
        <v>156</v>
      </c>
      <c r="B104" s="16" t="s">
        <v>131</v>
      </c>
      <c r="C104" s="99"/>
      <c r="D104" s="99">
        <f>F104+J104+L104+H104</f>
        <v>0</v>
      </c>
      <c r="E104" s="99">
        <f>G104+I104+K104+M104</f>
        <v>44.542678859999995</v>
      </c>
      <c r="F104" s="99">
        <f>[5]Лист2!I26*1000</f>
        <v>0</v>
      </c>
      <c r="G104" s="99">
        <f>[5]Лист2!J26</f>
        <v>23.139250880000002</v>
      </c>
      <c r="H104" s="99"/>
      <c r="I104" s="99">
        <f>'[3]08'!$E$375/1000000-G104</f>
        <v>19.373427979999992</v>
      </c>
      <c r="J104" s="99">
        <v>0</v>
      </c>
      <c r="K104" s="99">
        <v>2.0299999999999998</v>
      </c>
      <c r="L104" s="99"/>
      <c r="M104" s="99"/>
      <c r="N104" s="99">
        <f t="shared" si="28"/>
        <v>44.542678859999995</v>
      </c>
      <c r="O104" s="99">
        <f t="shared" si="29"/>
        <v>23.139250880000002</v>
      </c>
      <c r="P104" s="99">
        <f>Q104</f>
        <v>53.926487399999999</v>
      </c>
      <c r="Q104" s="70">
        <f>'[8]08'!$F$375/1000000</f>
        <v>53.926487399999999</v>
      </c>
      <c r="R104" s="99">
        <f t="shared" si="30"/>
        <v>-44.542678859999995</v>
      </c>
      <c r="S104" s="99">
        <f t="shared" si="31"/>
        <v>23.139250880000002</v>
      </c>
      <c r="T104" s="99">
        <f t="shared" si="32"/>
        <v>0</v>
      </c>
      <c r="U104" s="99"/>
      <c r="V104" s="99"/>
      <c r="W104" s="46" t="s">
        <v>157</v>
      </c>
    </row>
    <row r="147" spans="1:24" s="2" customFormat="1" x14ac:dyDescent="0.2">
      <c r="A147" s="1"/>
      <c r="B147" s="1"/>
      <c r="P147" s="39"/>
      <c r="X147" s="1"/>
    </row>
  </sheetData>
  <mergeCells count="18">
    <mergeCell ref="A2:W2"/>
    <mergeCell ref="A9:A11"/>
    <mergeCell ref="B9:B11"/>
    <mergeCell ref="C9:C11"/>
    <mergeCell ref="D9:M9"/>
    <mergeCell ref="N9:O10"/>
    <mergeCell ref="P9:Q10"/>
    <mergeCell ref="R9:R11"/>
    <mergeCell ref="S9:V9"/>
    <mergeCell ref="W9:W11"/>
    <mergeCell ref="T10:T11"/>
    <mergeCell ref="U10:V10"/>
    <mergeCell ref="D10:E10"/>
    <mergeCell ref="F10:G10"/>
    <mergeCell ref="H10:I10"/>
    <mergeCell ref="J10:K10"/>
    <mergeCell ref="L10:M10"/>
    <mergeCell ref="S10:S11"/>
  </mergeCells>
  <pageMargins left="0.59055118110236227" right="0.51181102362204722" top="0.78740157480314965" bottom="0.39370078740157483" header="0.19685039370078741" footer="0.19685039370078741"/>
  <pageSetup paperSize="8" scale="92" fitToHeight="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="120" zoomScaleNormal="120" zoomScaleSheetLayoutView="100" workbookViewId="0">
      <pane xSplit="3" ySplit="11" topLeftCell="K12" activePane="bottomRight" state="frozen"/>
      <selection pane="topRight" activeCell="D1" sqref="D1"/>
      <selection pane="bottomLeft" activeCell="A12" sqref="A12"/>
      <selection pane="bottomRight" activeCell="P9" sqref="P9:Q10"/>
    </sheetView>
  </sheetViews>
  <sheetFormatPr defaultColWidth="0.85546875" defaultRowHeight="11.25" outlineLevelRow="1" outlineLevelCol="1" x14ac:dyDescent="0.2"/>
  <cols>
    <col min="1" max="1" width="4.140625" style="1" customWidth="1"/>
    <col min="2" max="2" width="46" style="1" customWidth="1"/>
    <col min="3" max="3" width="9.5703125" style="2" bestFit="1" customWidth="1"/>
    <col min="4" max="4" width="10.42578125" style="2" bestFit="1" customWidth="1"/>
    <col min="5" max="5" width="10" style="2" bestFit="1" customWidth="1"/>
    <col min="6" max="6" width="10.42578125" style="2" customWidth="1" outlineLevel="1"/>
    <col min="7" max="8" width="9.7109375" style="2" bestFit="1" customWidth="1" outlineLevel="1"/>
    <col min="9" max="9" width="7.42578125" style="2" customWidth="1" outlineLevel="1"/>
    <col min="10" max="10" width="9.7109375" style="2" bestFit="1" customWidth="1" outlineLevel="1"/>
    <col min="11" max="11" width="10" style="2" customWidth="1" outlineLevel="1"/>
    <col min="12" max="12" width="9.7109375" style="2" bestFit="1" customWidth="1"/>
    <col min="13" max="17" width="10" style="2" bestFit="1" customWidth="1"/>
    <col min="18" max="18" width="7.42578125" style="2" customWidth="1"/>
    <col min="19" max="19" width="7.42578125" style="2" bestFit="1" customWidth="1"/>
    <col min="20" max="20" width="8.140625" style="2" bestFit="1" customWidth="1"/>
    <col min="21" max="22" width="10.85546875" style="2" bestFit="1" customWidth="1"/>
    <col min="23" max="23" width="11.140625" style="2" customWidth="1"/>
    <col min="24" max="16384" width="0.85546875" style="1"/>
  </cols>
  <sheetData>
    <row r="1" spans="1:23" ht="12.75" customHeight="1" x14ac:dyDescent="0.2">
      <c r="F1" s="6"/>
      <c r="W1" s="3"/>
    </row>
    <row r="2" spans="1:23" s="4" customFormat="1" ht="15.75" x14ac:dyDescent="0.25">
      <c r="A2" s="214" t="s">
        <v>130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3" spans="1:23" s="5" customFormat="1" ht="12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s="5" customFormat="1" ht="12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8"/>
    </row>
    <row r="5" spans="1:23" s="5" customFormat="1" ht="12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9"/>
    </row>
    <row r="6" spans="1:23" s="5" customFormat="1" ht="12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1:23" s="5" customFormat="1" ht="12" x14ac:dyDescent="0.2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2" thickBot="1" x14ac:dyDescent="0.25">
      <c r="D8" s="2">
        <f>'7.1 с НДС '!D13/1.18-D12</f>
        <v>0</v>
      </c>
      <c r="E8" s="2">
        <f>'7.1 с НДС '!E13/1.18-E12</f>
        <v>0</v>
      </c>
      <c r="F8" s="2">
        <f>'7.1 с НДС '!F13/1.18-F12</f>
        <v>0</v>
      </c>
      <c r="G8" s="2">
        <f>'7.1 с НДС '!G13/1.18-G12</f>
        <v>0</v>
      </c>
      <c r="H8" s="2">
        <f>'7.1 с НДС '!H13/1.18-H12</f>
        <v>0</v>
      </c>
      <c r="I8" s="2">
        <f>'7.1 с НДС '!I13/1.18-I12</f>
        <v>0</v>
      </c>
      <c r="J8" s="2">
        <f>'7.1 с НДС '!J13/1.18-J12</f>
        <v>0</v>
      </c>
      <c r="K8" s="2">
        <f>'7.1 с НДС '!K13/1.18-K12</f>
        <v>0</v>
      </c>
      <c r="L8" s="2">
        <f>'7.1 с НДС '!L13/1.18-L12</f>
        <v>0</v>
      </c>
      <c r="M8" s="2">
        <f>'7.1 с НДС '!M13/1.18-M12</f>
        <v>0</v>
      </c>
      <c r="N8" s="2">
        <f>'7.1 с НДС '!N13/1.18-N12</f>
        <v>0</v>
      </c>
      <c r="O8" s="2">
        <f>'7.1 с НДС '!O13/1.18-O12</f>
        <v>0</v>
      </c>
      <c r="P8" s="2">
        <f>'7.1 с НДС '!P13/1.18-P12</f>
        <v>0</v>
      </c>
      <c r="Q8" s="2">
        <f>'7.1 с НДС '!Q13/1.18-Q12</f>
        <v>0</v>
      </c>
      <c r="R8" s="2">
        <f>'7.1 с НДС '!R13/1.18-R12</f>
        <v>0</v>
      </c>
      <c r="S8" s="2">
        <f>'7.1 с НДС '!S13/1.18-S12</f>
        <v>0</v>
      </c>
      <c r="U8" s="2">
        <f>'7.1 с НДС '!U13/1.18-U12</f>
        <v>0</v>
      </c>
      <c r="V8" s="2">
        <f>'7.1 с НДС '!V13/1.18-V12</f>
        <v>0</v>
      </c>
    </row>
    <row r="9" spans="1:23" ht="18" customHeight="1" x14ac:dyDescent="0.2">
      <c r="A9" s="215" t="s">
        <v>0</v>
      </c>
      <c r="B9" s="218" t="s">
        <v>1</v>
      </c>
      <c r="C9" s="221" t="s">
        <v>2</v>
      </c>
      <c r="D9" s="223" t="s">
        <v>3</v>
      </c>
      <c r="E9" s="224"/>
      <c r="F9" s="224"/>
      <c r="G9" s="224"/>
      <c r="H9" s="224"/>
      <c r="I9" s="224"/>
      <c r="J9" s="224"/>
      <c r="K9" s="224"/>
      <c r="L9" s="224"/>
      <c r="M9" s="224"/>
      <c r="N9" s="221" t="s">
        <v>4</v>
      </c>
      <c r="O9" s="225"/>
      <c r="P9" s="221" t="s">
        <v>5</v>
      </c>
      <c r="Q9" s="225"/>
      <c r="R9" s="221" t="s">
        <v>6</v>
      </c>
      <c r="S9" s="223" t="s">
        <v>7</v>
      </c>
      <c r="T9" s="224"/>
      <c r="U9" s="224"/>
      <c r="V9" s="224"/>
      <c r="W9" s="221" t="s">
        <v>8</v>
      </c>
    </row>
    <row r="10" spans="1:23" ht="22.5" customHeight="1" x14ac:dyDescent="0.2">
      <c r="A10" s="216"/>
      <c r="B10" s="219"/>
      <c r="C10" s="222"/>
      <c r="D10" s="210" t="s">
        <v>9</v>
      </c>
      <c r="E10" s="211"/>
      <c r="F10" s="210" t="s">
        <v>10</v>
      </c>
      <c r="G10" s="211"/>
      <c r="H10" s="210" t="s">
        <v>11</v>
      </c>
      <c r="I10" s="211"/>
      <c r="J10" s="210" t="s">
        <v>12</v>
      </c>
      <c r="K10" s="211"/>
      <c r="L10" s="210" t="s">
        <v>13</v>
      </c>
      <c r="M10" s="211"/>
      <c r="N10" s="213"/>
      <c r="O10" s="226"/>
      <c r="P10" s="213"/>
      <c r="Q10" s="226"/>
      <c r="R10" s="222"/>
      <c r="S10" s="212" t="s">
        <v>14</v>
      </c>
      <c r="T10" s="212" t="s">
        <v>15</v>
      </c>
      <c r="U10" s="210" t="s">
        <v>16</v>
      </c>
      <c r="V10" s="211"/>
      <c r="W10" s="222"/>
    </row>
    <row r="11" spans="1:23" ht="52.5" x14ac:dyDescent="0.2">
      <c r="A11" s="217"/>
      <c r="B11" s="220"/>
      <c r="C11" s="213"/>
      <c r="D11" s="11" t="s">
        <v>17</v>
      </c>
      <c r="E11" s="11" t="s">
        <v>18</v>
      </c>
      <c r="F11" s="12" t="s">
        <v>19</v>
      </c>
      <c r="G11" s="12" t="s">
        <v>20</v>
      </c>
      <c r="H11" s="12" t="s">
        <v>19</v>
      </c>
      <c r="I11" s="12" t="s">
        <v>20</v>
      </c>
      <c r="J11" s="12" t="s">
        <v>19</v>
      </c>
      <c r="K11" s="12" t="s">
        <v>20</v>
      </c>
      <c r="L11" s="12" t="s">
        <v>19</v>
      </c>
      <c r="M11" s="12" t="s">
        <v>20</v>
      </c>
      <c r="N11" s="12" t="s">
        <v>9</v>
      </c>
      <c r="O11" s="12" t="s">
        <v>21</v>
      </c>
      <c r="P11" s="12" t="s">
        <v>9</v>
      </c>
      <c r="Q11" s="12" t="s">
        <v>21</v>
      </c>
      <c r="R11" s="213"/>
      <c r="S11" s="213"/>
      <c r="T11" s="213"/>
      <c r="U11" s="12" t="s">
        <v>22</v>
      </c>
      <c r="V11" s="12" t="s">
        <v>23</v>
      </c>
      <c r="W11" s="213"/>
    </row>
    <row r="12" spans="1:23" s="2" customFormat="1" ht="12" x14ac:dyDescent="0.2">
      <c r="A12" s="50"/>
      <c r="B12" s="12" t="s">
        <v>133</v>
      </c>
      <c r="C12" s="12"/>
      <c r="D12" s="12">
        <f t="shared" ref="D12:M12" si="0">D13+D98+D103+D104</f>
        <v>134.96650000000002</v>
      </c>
      <c r="E12" s="47">
        <f t="shared" si="0"/>
        <v>148.85411119000005</v>
      </c>
      <c r="F12" s="47">
        <f t="shared" si="0"/>
        <v>24.279499999999999</v>
      </c>
      <c r="G12" s="47">
        <f t="shared" si="0"/>
        <v>26.03057287</v>
      </c>
      <c r="H12" s="47">
        <f t="shared" si="0"/>
        <v>41.150750000000009</v>
      </c>
      <c r="I12" s="47">
        <f t="shared" si="0"/>
        <v>22.876876589999991</v>
      </c>
      <c r="J12" s="47">
        <f t="shared" si="0"/>
        <v>40.720750000000002</v>
      </c>
      <c r="K12" s="47">
        <f t="shared" si="0"/>
        <v>2.0299999999999998</v>
      </c>
      <c r="L12" s="47">
        <f t="shared" si="0"/>
        <v>28.815499999999997</v>
      </c>
      <c r="M12" s="47">
        <f t="shared" si="0"/>
        <v>97.916661730000044</v>
      </c>
      <c r="N12" s="47">
        <f>E12</f>
        <v>148.85411119000005</v>
      </c>
      <c r="O12" s="47">
        <f>M12</f>
        <v>97.916661730000044</v>
      </c>
      <c r="P12" s="47">
        <f>P13+P98+P103+P104</f>
        <v>131.00539508999998</v>
      </c>
      <c r="Q12" s="47">
        <f>P12-'7.1 без НДС 3 кв'!P12</f>
        <v>75.13424904999998</v>
      </c>
      <c r="R12" s="47">
        <f>D12-G12-I12-K12-M12</f>
        <v>-13.887611190000015</v>
      </c>
      <c r="S12" s="47">
        <f>M12-L12</f>
        <v>69.101161730000044</v>
      </c>
      <c r="T12" s="47">
        <f>IF(L12&gt;0,(M12/L12*100-100),0)</f>
        <v>239.80552733771776</v>
      </c>
      <c r="U12" s="47">
        <f>U13+U98+U103+U104</f>
        <v>0</v>
      </c>
      <c r="V12" s="47">
        <f>V13+V98+V103+V104</f>
        <v>0</v>
      </c>
      <c r="W12" s="14"/>
    </row>
    <row r="13" spans="1:23" ht="12" x14ac:dyDescent="0.2">
      <c r="A13" s="50">
        <v>1</v>
      </c>
      <c r="B13" s="13" t="s">
        <v>134</v>
      </c>
      <c r="C13" s="12"/>
      <c r="D13" s="12">
        <f t="shared" ref="D13:M13" si="1">D14+D15+D37+D70+D86+D92+D93</f>
        <v>56.419999999999995</v>
      </c>
      <c r="E13" s="47">
        <f t="shared" si="1"/>
        <v>10.615120969999998</v>
      </c>
      <c r="F13" s="47">
        <f t="shared" si="1"/>
        <v>8.3144999999999989</v>
      </c>
      <c r="G13" s="47">
        <f t="shared" si="1"/>
        <v>2.8913219899999998</v>
      </c>
      <c r="H13" s="47">
        <f t="shared" si="1"/>
        <v>17.552500000000002</v>
      </c>
      <c r="I13" s="47">
        <f t="shared" si="1"/>
        <v>3.5034486099999995</v>
      </c>
      <c r="J13" s="47">
        <f t="shared" si="1"/>
        <v>17.702499999999997</v>
      </c>
      <c r="K13" s="47">
        <f t="shared" si="1"/>
        <v>0</v>
      </c>
      <c r="L13" s="47">
        <f t="shared" si="1"/>
        <v>12.850499999999997</v>
      </c>
      <c r="M13" s="47">
        <f t="shared" si="1"/>
        <v>4.2203503700000002</v>
      </c>
      <c r="N13" s="47">
        <f t="shared" ref="N13:N76" si="2">E13</f>
        <v>10.615120969999998</v>
      </c>
      <c r="O13" s="47">
        <f t="shared" ref="O13:O76" si="3">M13</f>
        <v>4.2203503700000002</v>
      </c>
      <c r="P13" s="47">
        <f>P14+P15+P37+P70+P86+P92+P93</f>
        <v>6.5621751600000007</v>
      </c>
      <c r="Q13" s="99">
        <f>P13-'7.1 без НДС 3 кв'!P13</f>
        <v>4.6175165200000006</v>
      </c>
      <c r="R13" s="47">
        <f t="shared" ref="R13:R88" si="4">D13-G13-I13-K13-M13</f>
        <v>45.804879029999995</v>
      </c>
      <c r="S13" s="99">
        <f t="shared" ref="S13:S76" si="5">M13-L13</f>
        <v>-8.6301496299999965</v>
      </c>
      <c r="T13" s="99">
        <f t="shared" ref="T13:T76" si="6">IF(L13&gt;0,(M13/L13*100-100),0)</f>
        <v>-67.158084354694353</v>
      </c>
      <c r="U13" s="47">
        <f>U14+U15+U37+U70+U86+U92+U93</f>
        <v>0</v>
      </c>
      <c r="V13" s="47">
        <f>V14+V15+V37+V70+V86+V92+V93</f>
        <v>0</v>
      </c>
      <c r="W13" s="14"/>
    </row>
    <row r="14" spans="1:23" s="17" customFormat="1" ht="12" x14ac:dyDescent="0.2">
      <c r="A14" s="51" t="s">
        <v>66</v>
      </c>
      <c r="B14" s="16" t="s">
        <v>135</v>
      </c>
      <c r="C14" s="12"/>
      <c r="D14" s="12">
        <v>0</v>
      </c>
      <c r="E14" s="12">
        <v>0</v>
      </c>
      <c r="F14" s="12"/>
      <c r="G14" s="12"/>
      <c r="H14" s="12"/>
      <c r="I14" s="12"/>
      <c r="J14" s="12"/>
      <c r="K14" s="38"/>
      <c r="L14" s="12"/>
      <c r="M14" s="12"/>
      <c r="N14" s="12">
        <f t="shared" si="2"/>
        <v>0</v>
      </c>
      <c r="O14" s="12">
        <f t="shared" si="3"/>
        <v>0</v>
      </c>
      <c r="P14" s="44"/>
      <c r="Q14" s="99">
        <f>P14-'7.1 без НДС 3 кв'!P14</f>
        <v>0</v>
      </c>
      <c r="R14" s="12">
        <f t="shared" si="4"/>
        <v>0</v>
      </c>
      <c r="S14" s="99">
        <f t="shared" si="5"/>
        <v>0</v>
      </c>
      <c r="T14" s="99">
        <f t="shared" si="6"/>
        <v>0</v>
      </c>
      <c r="U14" s="12"/>
      <c r="V14" s="12"/>
      <c r="W14" s="14"/>
    </row>
    <row r="15" spans="1:23" s="17" customFormat="1" ht="12" outlineLevel="1" x14ac:dyDescent="0.2">
      <c r="A15" s="50" t="s">
        <v>79</v>
      </c>
      <c r="B15" s="54" t="s">
        <v>136</v>
      </c>
      <c r="C15" s="47"/>
      <c r="D15" s="47">
        <f>SUM(D16:D36)</f>
        <v>5.51</v>
      </c>
      <c r="E15" s="99">
        <f t="shared" ref="E15:M15" si="7">SUM(E16:E36)</f>
        <v>1.0701043299999999</v>
      </c>
      <c r="F15" s="99">
        <f t="shared" si="7"/>
        <v>1.1620000000000001</v>
      </c>
      <c r="G15" s="99">
        <f t="shared" si="7"/>
        <v>0.79947699999999999</v>
      </c>
      <c r="H15" s="99">
        <f t="shared" si="7"/>
        <v>1.8700000000000003</v>
      </c>
      <c r="I15" s="99">
        <f t="shared" si="7"/>
        <v>0</v>
      </c>
      <c r="J15" s="99">
        <f t="shared" si="7"/>
        <v>1.87</v>
      </c>
      <c r="K15" s="99">
        <f t="shared" si="7"/>
        <v>0</v>
      </c>
      <c r="L15" s="99">
        <f t="shared" si="7"/>
        <v>0.60799999999999965</v>
      </c>
      <c r="M15" s="99">
        <f t="shared" si="7"/>
        <v>0.27062733</v>
      </c>
      <c r="N15" s="47">
        <f t="shared" si="2"/>
        <v>1.0701043299999999</v>
      </c>
      <c r="O15" s="47">
        <f t="shared" si="3"/>
        <v>0.27062733</v>
      </c>
      <c r="P15" s="47">
        <f>SUM(P16:P36)</f>
        <v>0.12212735000000001</v>
      </c>
      <c r="Q15" s="99">
        <f>P15-'7.1 без НДС 3 кв'!P15</f>
        <v>0.12212735000000001</v>
      </c>
      <c r="R15" s="47">
        <f t="shared" si="4"/>
        <v>4.4398956700000003</v>
      </c>
      <c r="S15" s="99">
        <f t="shared" si="5"/>
        <v>-0.33737266999999965</v>
      </c>
      <c r="T15" s="99">
        <f t="shared" si="6"/>
        <v>-55.488925986842084</v>
      </c>
      <c r="U15" s="47">
        <f t="shared" ref="U15" si="8">SUM(U16:U34)</f>
        <v>0</v>
      </c>
      <c r="V15" s="47">
        <f>SUM(V16:V34)</f>
        <v>0</v>
      </c>
      <c r="W15" s="14"/>
    </row>
    <row r="16" spans="1:23" s="15" customFormat="1" ht="12" outlineLevel="1" x14ac:dyDescent="0.2">
      <c r="A16" s="51"/>
      <c r="B16" s="18" t="str">
        <f>[2]CO3!I26</f>
        <v>КЛ-0,4 кВ «ТП 185 – ВРУ ж.д. Зосимовская,52»</v>
      </c>
      <c r="C16" s="46"/>
      <c r="D16" s="46">
        <f>[2]CO3!O26/1000</f>
        <v>0.26800000000000002</v>
      </c>
      <c r="E16" s="46">
        <f>G16+I16+K16+M16</f>
        <v>0</v>
      </c>
      <c r="F16" s="46">
        <f>D16</f>
        <v>0.26800000000000002</v>
      </c>
      <c r="G16" s="46"/>
      <c r="H16" s="46"/>
      <c r="I16" s="46"/>
      <c r="J16" s="46"/>
      <c r="K16" s="46"/>
      <c r="L16" s="46"/>
      <c r="M16" s="46"/>
      <c r="N16" s="46">
        <f t="shared" si="2"/>
        <v>0</v>
      </c>
      <c r="O16" s="46">
        <f t="shared" si="3"/>
        <v>0</v>
      </c>
      <c r="P16" s="46"/>
      <c r="Q16" s="99">
        <f>P16-'7.1 без НДС 3 кв'!P16</f>
        <v>0</v>
      </c>
      <c r="R16" s="46">
        <f>D16-G16-I16-K16-M16</f>
        <v>0.26800000000000002</v>
      </c>
      <c r="S16" s="99">
        <f t="shared" si="5"/>
        <v>0</v>
      </c>
      <c r="T16" s="99">
        <f t="shared" si="6"/>
        <v>0</v>
      </c>
      <c r="U16" s="46"/>
      <c r="V16" s="46"/>
      <c r="W16" s="20"/>
    </row>
    <row r="17" spans="1:23" s="15" customFormat="1" ht="12" outlineLevel="1" x14ac:dyDescent="0.2">
      <c r="A17" s="51"/>
      <c r="B17" s="18" t="str">
        <f>[2]CO3!I27</f>
        <v>КЛ-0,4 кВ «ТП 185 – ВРУ ж.д. Ветошкина,23»</v>
      </c>
      <c r="C17" s="46"/>
      <c r="D17" s="46">
        <f>[2]CO3!O27/1000</f>
        <v>0.26800000000000002</v>
      </c>
      <c r="E17" s="46">
        <f t="shared" ref="E17:E90" si="9">G17+I17+K17+M17</f>
        <v>0</v>
      </c>
      <c r="F17" s="46">
        <f t="shared" ref="F17:F19" si="10">D17</f>
        <v>0.26800000000000002</v>
      </c>
      <c r="G17" s="46"/>
      <c r="H17" s="46"/>
      <c r="I17" s="46"/>
      <c r="J17" s="46"/>
      <c r="K17" s="46"/>
      <c r="L17" s="46"/>
      <c r="M17" s="46"/>
      <c r="N17" s="46">
        <f t="shared" si="2"/>
        <v>0</v>
      </c>
      <c r="O17" s="46">
        <f t="shared" si="3"/>
        <v>0</v>
      </c>
      <c r="P17" s="46"/>
      <c r="Q17" s="99">
        <f>P17-'7.1 без НДС 3 кв'!P17</f>
        <v>0</v>
      </c>
      <c r="R17" s="46">
        <f t="shared" si="4"/>
        <v>0.26800000000000002</v>
      </c>
      <c r="S17" s="99">
        <f t="shared" si="5"/>
        <v>0</v>
      </c>
      <c r="T17" s="99">
        <f t="shared" si="6"/>
        <v>0</v>
      </c>
      <c r="U17" s="46"/>
      <c r="V17" s="46"/>
      <c r="W17" s="20"/>
    </row>
    <row r="18" spans="1:23" s="15" customFormat="1" ht="12" outlineLevel="1" x14ac:dyDescent="0.2">
      <c r="A18" s="51"/>
      <c r="B18" s="18" t="str">
        <f>[2]CO3!I28</f>
        <v>КЛ-0,4 кВ «ТП 445 – ВРУ ж.д. Новгородская,9а»</v>
      </c>
      <c r="C18" s="46"/>
      <c r="D18" s="46">
        <f>[2]CO3!O28/1000</f>
        <v>0.17899999999999999</v>
      </c>
      <c r="E18" s="46">
        <f t="shared" si="9"/>
        <v>0</v>
      </c>
      <c r="F18" s="46">
        <f t="shared" si="10"/>
        <v>0.17899999999999999</v>
      </c>
      <c r="G18" s="46"/>
      <c r="H18" s="46"/>
      <c r="I18" s="46"/>
      <c r="J18" s="46"/>
      <c r="K18" s="46"/>
      <c r="L18" s="46"/>
      <c r="M18" s="46"/>
      <c r="N18" s="46">
        <f t="shared" si="2"/>
        <v>0</v>
      </c>
      <c r="O18" s="46">
        <f t="shared" si="3"/>
        <v>0</v>
      </c>
      <c r="P18" s="46"/>
      <c r="Q18" s="99">
        <f>P18-'7.1 без НДС 3 кв'!P18</f>
        <v>0</v>
      </c>
      <c r="R18" s="46">
        <f t="shared" si="4"/>
        <v>0.17899999999999999</v>
      </c>
      <c r="S18" s="99">
        <f t="shared" si="5"/>
        <v>0</v>
      </c>
      <c r="T18" s="99">
        <f t="shared" si="6"/>
        <v>0</v>
      </c>
      <c r="U18" s="46"/>
      <c r="V18" s="46"/>
      <c r="W18" s="20"/>
    </row>
    <row r="19" spans="1:23" s="15" customFormat="1" ht="12" outlineLevel="1" x14ac:dyDescent="0.2">
      <c r="A19" s="51"/>
      <c r="B19" s="18" t="str">
        <f>[2]CO3!I29</f>
        <v>КЛ-0,4 кВ «ТП 445 – ВРУ ж.д. Новгородская,9г»</v>
      </c>
      <c r="C19" s="46"/>
      <c r="D19" s="46">
        <f>[2]CO3!O29/1000</f>
        <v>0.44700000000000001</v>
      </c>
      <c r="E19" s="46">
        <f t="shared" si="9"/>
        <v>0</v>
      </c>
      <c r="F19" s="46">
        <f t="shared" si="10"/>
        <v>0.44700000000000001</v>
      </c>
      <c r="G19" s="46"/>
      <c r="H19" s="46"/>
      <c r="I19" s="46"/>
      <c r="J19" s="46"/>
      <c r="K19" s="46"/>
      <c r="L19" s="46"/>
      <c r="M19" s="46"/>
      <c r="N19" s="46">
        <f t="shared" si="2"/>
        <v>0</v>
      </c>
      <c r="O19" s="46">
        <f t="shared" si="3"/>
        <v>0</v>
      </c>
      <c r="P19" s="46"/>
      <c r="Q19" s="99">
        <f>P19-'7.1 без НДС 3 кв'!P19</f>
        <v>0</v>
      </c>
      <c r="R19" s="46">
        <f t="shared" si="4"/>
        <v>0.44700000000000001</v>
      </c>
      <c r="S19" s="99">
        <f t="shared" si="5"/>
        <v>0</v>
      </c>
      <c r="T19" s="99">
        <f t="shared" si="6"/>
        <v>0</v>
      </c>
      <c r="U19" s="46"/>
      <c r="V19" s="46"/>
      <c r="W19" s="20"/>
    </row>
    <row r="20" spans="1:23" s="15" customFormat="1" ht="12" outlineLevel="1" x14ac:dyDescent="0.2">
      <c r="A20" s="51"/>
      <c r="B20" s="18" t="str">
        <f>[2]CO3!I30</f>
        <v>КЛ-0,4 кВ «ТП 445 – ВРУ ж.д. Новгородская,9б»</v>
      </c>
      <c r="C20" s="46"/>
      <c r="D20" s="46">
        <f>[2]CO3!O30/1000</f>
        <v>0.49199999999999999</v>
      </c>
      <c r="E20" s="46">
        <f t="shared" si="9"/>
        <v>0</v>
      </c>
      <c r="F20" s="46"/>
      <c r="G20" s="46"/>
      <c r="H20" s="46">
        <f>D20</f>
        <v>0.49199999999999999</v>
      </c>
      <c r="I20" s="46"/>
      <c r="J20" s="46"/>
      <c r="K20" s="46"/>
      <c r="L20" s="46"/>
      <c r="M20" s="46"/>
      <c r="N20" s="46">
        <f t="shared" si="2"/>
        <v>0</v>
      </c>
      <c r="O20" s="46">
        <f t="shared" si="3"/>
        <v>0</v>
      </c>
      <c r="P20" s="46"/>
      <c r="Q20" s="99">
        <f>P20-'7.1 без НДС 3 кв'!P20</f>
        <v>0</v>
      </c>
      <c r="R20" s="46">
        <f t="shared" si="4"/>
        <v>0.49199999999999999</v>
      </c>
      <c r="S20" s="99">
        <f t="shared" si="5"/>
        <v>0</v>
      </c>
      <c r="T20" s="99">
        <f t="shared" si="6"/>
        <v>0</v>
      </c>
      <c r="U20" s="46"/>
      <c r="V20" s="46"/>
      <c r="W20" s="20"/>
    </row>
    <row r="21" spans="1:23" s="15" customFormat="1" ht="12" outlineLevel="1" x14ac:dyDescent="0.2">
      <c r="A21" s="51"/>
      <c r="B21" s="18" t="str">
        <f>[2]CO3!I31</f>
        <v>КЛ-0,4 кВ «ТП 655 – ВРУ шк. Болонина, 32(уч.корпус)»</v>
      </c>
      <c r="C21" s="46"/>
      <c r="D21" s="46">
        <f>[2]CO3!O31/1000</f>
        <v>0.44700000000000001</v>
      </c>
      <c r="E21" s="46">
        <f t="shared" si="9"/>
        <v>0</v>
      </c>
      <c r="F21" s="46"/>
      <c r="G21" s="46"/>
      <c r="H21" s="46">
        <f t="shared" ref="H21:H24" si="11">D21</f>
        <v>0.44700000000000001</v>
      </c>
      <c r="I21" s="46"/>
      <c r="J21" s="46"/>
      <c r="K21" s="46"/>
      <c r="L21" s="46"/>
      <c r="M21" s="46"/>
      <c r="N21" s="46">
        <f t="shared" si="2"/>
        <v>0</v>
      </c>
      <c r="O21" s="46">
        <f>M21</f>
        <v>0</v>
      </c>
      <c r="P21" s="46"/>
      <c r="Q21" s="99">
        <f>P21-'7.1 без НДС 3 кв'!P21</f>
        <v>0</v>
      </c>
      <c r="R21" s="46">
        <f t="shared" si="4"/>
        <v>0.44700000000000001</v>
      </c>
      <c r="S21" s="99">
        <f t="shared" si="5"/>
        <v>0</v>
      </c>
      <c r="T21" s="99">
        <f t="shared" si="6"/>
        <v>0</v>
      </c>
      <c r="U21" s="46"/>
      <c r="V21" s="46"/>
      <c r="W21" s="20"/>
    </row>
    <row r="22" spans="1:23" s="15" customFormat="1" ht="12" outlineLevel="1" x14ac:dyDescent="0.2">
      <c r="A22" s="51"/>
      <c r="B22" s="18" t="str">
        <f>[2]CO3!I32</f>
        <v>КЛ-0,4 кВ «ТП 655 – ВРУ шк. Болонина, 32(спорт.корпус)»</v>
      </c>
      <c r="C22" s="46"/>
      <c r="D22" s="46">
        <f>[2]CO3!O32/1000</f>
        <v>0.13400000000000001</v>
      </c>
      <c r="E22" s="46">
        <f t="shared" si="9"/>
        <v>0</v>
      </c>
      <c r="F22" s="46"/>
      <c r="G22" s="46"/>
      <c r="H22" s="46">
        <f t="shared" si="11"/>
        <v>0.13400000000000001</v>
      </c>
      <c r="I22" s="46"/>
      <c r="J22" s="46"/>
      <c r="K22" s="46"/>
      <c r="L22" s="46"/>
      <c r="M22" s="46"/>
      <c r="N22" s="46">
        <f t="shared" si="2"/>
        <v>0</v>
      </c>
      <c r="O22" s="46">
        <f t="shared" si="3"/>
        <v>0</v>
      </c>
      <c r="P22" s="46"/>
      <c r="Q22" s="99">
        <f>P22-'7.1 без НДС 3 кв'!P22</f>
        <v>0</v>
      </c>
      <c r="R22" s="46">
        <f t="shared" si="4"/>
        <v>0.13400000000000001</v>
      </c>
      <c r="S22" s="99">
        <f t="shared" si="5"/>
        <v>0</v>
      </c>
      <c r="T22" s="99">
        <f t="shared" si="6"/>
        <v>0</v>
      </c>
      <c r="U22" s="46"/>
      <c r="V22" s="46"/>
      <c r="W22" s="20"/>
    </row>
    <row r="23" spans="1:23" s="15" customFormat="1" ht="12" outlineLevel="1" x14ac:dyDescent="0.2">
      <c r="A23" s="51"/>
      <c r="B23" s="18" t="str">
        <f>[2]CO3!I33</f>
        <v>КЛ-0,4 кВ «ТП 655 – ВРУ шк. Болонина, 32(спал.корпус)»</v>
      </c>
      <c r="C23" s="46"/>
      <c r="D23" s="46">
        <f>[2]CO3!O33/1000</f>
        <v>0.29499999999999998</v>
      </c>
      <c r="E23" s="46">
        <f t="shared" si="9"/>
        <v>0</v>
      </c>
      <c r="F23" s="46"/>
      <c r="G23" s="46"/>
      <c r="H23" s="46">
        <f t="shared" si="11"/>
        <v>0.29499999999999998</v>
      </c>
      <c r="I23" s="46"/>
      <c r="J23" s="46"/>
      <c r="K23" s="46"/>
      <c r="L23" s="46"/>
      <c r="M23" s="46"/>
      <c r="N23" s="46">
        <f t="shared" si="2"/>
        <v>0</v>
      </c>
      <c r="O23" s="46">
        <f t="shared" si="3"/>
        <v>0</v>
      </c>
      <c r="P23" s="46"/>
      <c r="Q23" s="99">
        <f>P23-'7.1 без НДС 3 кв'!P23</f>
        <v>0</v>
      </c>
      <c r="R23" s="46">
        <f t="shared" si="4"/>
        <v>0.29499999999999998</v>
      </c>
      <c r="S23" s="99">
        <f t="shared" si="5"/>
        <v>0</v>
      </c>
      <c r="T23" s="99">
        <f t="shared" si="6"/>
        <v>0</v>
      </c>
      <c r="U23" s="46"/>
      <c r="V23" s="46"/>
      <c r="W23" s="20"/>
    </row>
    <row r="24" spans="1:23" s="15" customFormat="1" ht="12" outlineLevel="1" x14ac:dyDescent="0.2">
      <c r="A24" s="51"/>
      <c r="B24" s="18" t="str">
        <f>[2]CO3!I34</f>
        <v>КЛ-0,4 кВ «ТП 193 – ВРУ ж.д. Гагарина,53»</v>
      </c>
      <c r="C24" s="46"/>
      <c r="D24" s="46">
        <f>[2]CO3!O34/1000</f>
        <v>0.29499999999999998</v>
      </c>
      <c r="E24" s="46">
        <f t="shared" si="9"/>
        <v>0</v>
      </c>
      <c r="F24" s="46"/>
      <c r="G24" s="46"/>
      <c r="H24" s="46">
        <f t="shared" si="11"/>
        <v>0.29499999999999998</v>
      </c>
      <c r="I24" s="46"/>
      <c r="J24" s="46"/>
      <c r="K24" s="46"/>
      <c r="L24" s="46"/>
      <c r="M24" s="46"/>
      <c r="N24" s="46">
        <f t="shared" si="2"/>
        <v>0</v>
      </c>
      <c r="O24" s="46">
        <f t="shared" si="3"/>
        <v>0</v>
      </c>
      <c r="P24" s="46"/>
      <c r="Q24" s="99">
        <f>P24-'7.1 без НДС 3 кв'!P24</f>
        <v>0</v>
      </c>
      <c r="R24" s="46">
        <f t="shared" si="4"/>
        <v>0.29499999999999998</v>
      </c>
      <c r="S24" s="99">
        <f t="shared" si="5"/>
        <v>0</v>
      </c>
      <c r="T24" s="99">
        <f t="shared" si="6"/>
        <v>0</v>
      </c>
      <c r="U24" s="46"/>
      <c r="V24" s="46"/>
      <c r="W24" s="20"/>
    </row>
    <row r="25" spans="1:23" s="15" customFormat="1" ht="12" outlineLevel="1" x14ac:dyDescent="0.2">
      <c r="A25" s="51"/>
      <c r="B25" s="18" t="str">
        <f>[2]CO3!I35</f>
        <v>КЛ-0,4 кВ «ТП 106 – ВРУ ж.д. Козленская,127»</v>
      </c>
      <c r="C25" s="46"/>
      <c r="D25" s="46">
        <f>[2]CO3!O35/1000</f>
        <v>0.67100000000000004</v>
      </c>
      <c r="E25" s="46">
        <f t="shared" si="9"/>
        <v>0</v>
      </c>
      <c r="F25" s="46"/>
      <c r="G25" s="46"/>
      <c r="H25" s="46">
        <f>(D25+(1.87-SUM(D20:D25)))</f>
        <v>0.20700000000000052</v>
      </c>
      <c r="I25" s="46"/>
      <c r="J25" s="46">
        <f>D25-H25</f>
        <v>0.46399999999999952</v>
      </c>
      <c r="K25" s="46"/>
      <c r="L25" s="46"/>
      <c r="M25" s="46"/>
      <c r="N25" s="46">
        <f t="shared" si="2"/>
        <v>0</v>
      </c>
      <c r="O25" s="46">
        <f t="shared" si="3"/>
        <v>0</v>
      </c>
      <c r="P25" s="46"/>
      <c r="Q25" s="99">
        <f>P25-'7.1 без НДС 3 кв'!P25</f>
        <v>0</v>
      </c>
      <c r="R25" s="46">
        <f t="shared" si="4"/>
        <v>0.67100000000000004</v>
      </c>
      <c r="S25" s="99">
        <f t="shared" si="5"/>
        <v>0</v>
      </c>
      <c r="T25" s="99">
        <f t="shared" si="6"/>
        <v>0</v>
      </c>
      <c r="U25" s="46"/>
      <c r="V25" s="46"/>
      <c r="W25" s="20"/>
    </row>
    <row r="26" spans="1:23" s="15" customFormat="1" ht="12" outlineLevel="1" x14ac:dyDescent="0.2">
      <c r="A26" s="51"/>
      <c r="B26" s="18" t="str">
        <f>[2]CO3!I36</f>
        <v>КЛ-0,4 кВ «ТП 367 – ВРУ ж.д. Герцена,94»</v>
      </c>
      <c r="C26" s="46"/>
      <c r="D26" s="46">
        <f>[2]CO3!O36/1000</f>
        <v>0.44700000000000001</v>
      </c>
      <c r="E26" s="46">
        <f t="shared" si="9"/>
        <v>0</v>
      </c>
      <c r="F26" s="46"/>
      <c r="G26" s="46"/>
      <c r="H26" s="46"/>
      <c r="I26" s="46"/>
      <c r="J26" s="46">
        <f>D26</f>
        <v>0.44700000000000001</v>
      </c>
      <c r="K26" s="46"/>
      <c r="L26" s="46"/>
      <c r="M26" s="46"/>
      <c r="N26" s="46">
        <f t="shared" si="2"/>
        <v>0</v>
      </c>
      <c r="O26" s="46">
        <f t="shared" si="3"/>
        <v>0</v>
      </c>
      <c r="P26" s="46"/>
      <c r="Q26" s="99">
        <f>P26-'7.1 без НДС 3 кв'!P26</f>
        <v>0</v>
      </c>
      <c r="R26" s="46">
        <f t="shared" si="4"/>
        <v>0.44700000000000001</v>
      </c>
      <c r="S26" s="99">
        <f t="shared" si="5"/>
        <v>0</v>
      </c>
      <c r="T26" s="99">
        <f t="shared" si="6"/>
        <v>0</v>
      </c>
      <c r="U26" s="46"/>
      <c r="V26" s="46"/>
      <c r="W26" s="20"/>
    </row>
    <row r="27" spans="1:23" s="15" customFormat="1" ht="12" outlineLevel="1" x14ac:dyDescent="0.2">
      <c r="A27" s="51"/>
      <c r="B27" s="18" t="str">
        <f>[2]CO3!I37</f>
        <v>КЛ-0,4 кВ «ТП 367 – ВРУ ж.д. Ветошкина,99»</v>
      </c>
      <c r="C27" s="46"/>
      <c r="D27" s="46">
        <f>[2]CO3!O37/1000</f>
        <v>0.35799999999999998</v>
      </c>
      <c r="E27" s="46">
        <f t="shared" si="9"/>
        <v>0</v>
      </c>
      <c r="F27" s="46"/>
      <c r="G27" s="46"/>
      <c r="H27" s="46"/>
      <c r="I27" s="46"/>
      <c r="J27" s="46">
        <f t="shared" ref="J27:J31" si="12">D27</f>
        <v>0.35799999999999998</v>
      </c>
      <c r="K27" s="46"/>
      <c r="L27" s="46"/>
      <c r="M27" s="46"/>
      <c r="N27" s="46">
        <f t="shared" si="2"/>
        <v>0</v>
      </c>
      <c r="O27" s="46">
        <f t="shared" si="3"/>
        <v>0</v>
      </c>
      <c r="P27" s="46"/>
      <c r="Q27" s="99">
        <f>P27-'7.1 без НДС 3 кв'!P27</f>
        <v>0</v>
      </c>
      <c r="R27" s="46">
        <f t="shared" si="4"/>
        <v>0.35799999999999998</v>
      </c>
      <c r="S27" s="99">
        <f t="shared" si="5"/>
        <v>0</v>
      </c>
      <c r="T27" s="99">
        <f t="shared" si="6"/>
        <v>0</v>
      </c>
      <c r="U27" s="46"/>
      <c r="V27" s="46"/>
      <c r="W27" s="20"/>
    </row>
    <row r="28" spans="1:23" s="15" customFormat="1" ht="12" outlineLevel="1" x14ac:dyDescent="0.2">
      <c r="A28" s="51"/>
      <c r="B28" s="18" t="str">
        <f>[2]CO3!I38</f>
        <v>КЛ-0,4 кВ «ТП 533 – DРУ ж.д. 1мкр. ПЗ, 9»</v>
      </c>
      <c r="C28" s="46"/>
      <c r="D28" s="46">
        <f>[2]CO3!O38/1000</f>
        <v>0.11600000000000001</v>
      </c>
      <c r="E28" s="46">
        <f t="shared" si="9"/>
        <v>0</v>
      </c>
      <c r="F28" s="46"/>
      <c r="G28" s="46"/>
      <c r="H28" s="46"/>
      <c r="I28" s="46"/>
      <c r="J28" s="46">
        <f t="shared" si="12"/>
        <v>0.11600000000000001</v>
      </c>
      <c r="K28" s="46"/>
      <c r="L28" s="46"/>
      <c r="M28" s="46"/>
      <c r="N28" s="46">
        <f t="shared" si="2"/>
        <v>0</v>
      </c>
      <c r="O28" s="46">
        <f t="shared" si="3"/>
        <v>0</v>
      </c>
      <c r="P28" s="46"/>
      <c r="Q28" s="99">
        <f>P28-'7.1 без НДС 3 кв'!P28</f>
        <v>0</v>
      </c>
      <c r="R28" s="46">
        <f t="shared" si="4"/>
        <v>0.11600000000000001</v>
      </c>
      <c r="S28" s="99">
        <f t="shared" si="5"/>
        <v>0</v>
      </c>
      <c r="T28" s="99">
        <f t="shared" si="6"/>
        <v>0</v>
      </c>
      <c r="U28" s="46"/>
      <c r="V28" s="46"/>
      <c r="W28" s="20"/>
    </row>
    <row r="29" spans="1:23" s="15" customFormat="1" ht="12" outlineLevel="1" x14ac:dyDescent="0.2">
      <c r="A29" s="51"/>
      <c r="B29" s="18" t="str">
        <f>[2]CO3!I39</f>
        <v>КЛ-0,4 кВ «ТП 533 – ВРУ ж.д. 1мкр. ПЗ, 10»</v>
      </c>
      <c r="C29" s="46"/>
      <c r="D29" s="46">
        <f>[2]CO3!O39/1000</f>
        <v>0.17899999999999999</v>
      </c>
      <c r="E29" s="46">
        <f t="shared" si="9"/>
        <v>0</v>
      </c>
      <c r="F29" s="46"/>
      <c r="G29" s="46"/>
      <c r="H29" s="46"/>
      <c r="I29" s="46"/>
      <c r="J29" s="46">
        <f t="shared" si="12"/>
        <v>0.17899999999999999</v>
      </c>
      <c r="K29" s="46"/>
      <c r="L29" s="46"/>
      <c r="M29" s="46"/>
      <c r="N29" s="46">
        <f t="shared" si="2"/>
        <v>0</v>
      </c>
      <c r="O29" s="46">
        <f t="shared" si="3"/>
        <v>0</v>
      </c>
      <c r="P29" s="46"/>
      <c r="Q29" s="99">
        <f>P29-'7.1 без НДС 3 кв'!P29</f>
        <v>0</v>
      </c>
      <c r="R29" s="46">
        <f t="shared" si="4"/>
        <v>0.17899999999999999</v>
      </c>
      <c r="S29" s="99">
        <f t="shared" si="5"/>
        <v>0</v>
      </c>
      <c r="T29" s="99">
        <f t="shared" si="6"/>
        <v>0</v>
      </c>
      <c r="U29" s="46"/>
      <c r="V29" s="46"/>
      <c r="W29" s="20"/>
    </row>
    <row r="30" spans="1:23" s="15" customFormat="1" ht="12" outlineLevel="1" x14ac:dyDescent="0.2">
      <c r="A30" s="51"/>
      <c r="B30" s="18" t="str">
        <f>[2]CO3!I40</f>
        <v>КЛ-0,4 кВ «ТП 534 – ВРУ ж.д. 1мкр. ПЗ, 21»</v>
      </c>
      <c r="C30" s="46"/>
      <c r="D30" s="46">
        <f>[2]CO3!O40/1000</f>
        <v>0.107</v>
      </c>
      <c r="E30" s="46">
        <f t="shared" si="9"/>
        <v>0</v>
      </c>
      <c r="F30" s="46"/>
      <c r="G30" s="46"/>
      <c r="H30" s="46"/>
      <c r="I30" s="46"/>
      <c r="J30" s="46">
        <f t="shared" si="12"/>
        <v>0.107</v>
      </c>
      <c r="K30" s="46"/>
      <c r="L30" s="46"/>
      <c r="M30" s="46"/>
      <c r="N30" s="46">
        <f t="shared" si="2"/>
        <v>0</v>
      </c>
      <c r="O30" s="46">
        <f t="shared" si="3"/>
        <v>0</v>
      </c>
      <c r="P30" s="46"/>
      <c r="Q30" s="99">
        <f>P30-'7.1 без НДС 3 кв'!P30</f>
        <v>0</v>
      </c>
      <c r="R30" s="46">
        <f t="shared" si="4"/>
        <v>0.107</v>
      </c>
      <c r="S30" s="99">
        <f t="shared" si="5"/>
        <v>0</v>
      </c>
      <c r="T30" s="99">
        <f t="shared" si="6"/>
        <v>0</v>
      </c>
      <c r="U30" s="46"/>
      <c r="V30" s="46"/>
      <c r="W30" s="20"/>
    </row>
    <row r="31" spans="1:23" s="15" customFormat="1" ht="12" outlineLevel="1" x14ac:dyDescent="0.2">
      <c r="A31" s="51"/>
      <c r="B31" s="18" t="str">
        <f>[2]CO3!I41</f>
        <v>КЛ-0,4 кВ «ТП 534 – ВРУ ж.д. 1мкр. ПЗ, 23»</v>
      </c>
      <c r="C31" s="46"/>
      <c r="D31" s="46">
        <f>[2]CO3!O41/1000</f>
        <v>0.17899999999999999</v>
      </c>
      <c r="E31" s="46">
        <f t="shared" si="9"/>
        <v>0</v>
      </c>
      <c r="F31" s="46"/>
      <c r="G31" s="46"/>
      <c r="H31" s="46"/>
      <c r="I31" s="46"/>
      <c r="J31" s="46">
        <f t="shared" si="12"/>
        <v>0.17899999999999999</v>
      </c>
      <c r="K31" s="46"/>
      <c r="L31" s="46"/>
      <c r="M31" s="46"/>
      <c r="N31" s="46">
        <f t="shared" si="2"/>
        <v>0</v>
      </c>
      <c r="O31" s="46">
        <f t="shared" si="3"/>
        <v>0</v>
      </c>
      <c r="P31" s="46"/>
      <c r="Q31" s="99">
        <f>P31-'7.1 без НДС 3 кв'!P31</f>
        <v>0</v>
      </c>
      <c r="R31" s="46">
        <f t="shared" si="4"/>
        <v>0.17899999999999999</v>
      </c>
      <c r="S31" s="99">
        <f t="shared" si="5"/>
        <v>0</v>
      </c>
      <c r="T31" s="99">
        <f t="shared" si="6"/>
        <v>0</v>
      </c>
      <c r="U31" s="46"/>
      <c r="V31" s="46"/>
      <c r="W31" s="20"/>
    </row>
    <row r="32" spans="1:23" s="15" customFormat="1" ht="12" outlineLevel="1" x14ac:dyDescent="0.2">
      <c r="A32" s="51"/>
      <c r="B32" s="18" t="str">
        <f>[2]CO3!I42</f>
        <v>КЛ-0,4 кВ «ТП 427 – ВРУ шк. Поповича, 26а»</v>
      </c>
      <c r="C32" s="46"/>
      <c r="D32" s="46">
        <f>[2]CO3!O42/1000</f>
        <v>0.35799999999999998</v>
      </c>
      <c r="E32" s="46">
        <f t="shared" si="9"/>
        <v>0</v>
      </c>
      <c r="F32" s="46"/>
      <c r="G32" s="46"/>
      <c r="H32" s="46"/>
      <c r="I32" s="46"/>
      <c r="J32" s="46">
        <f>D32+(1.87-SUM(J25:J31,D32))</f>
        <v>2.0000000000000351E-2</v>
      </c>
      <c r="K32" s="46"/>
      <c r="L32" s="46">
        <f>D32-J32</f>
        <v>0.33799999999999963</v>
      </c>
      <c r="M32" s="46"/>
      <c r="N32" s="46">
        <f t="shared" si="2"/>
        <v>0</v>
      </c>
      <c r="O32" s="46">
        <f t="shared" si="3"/>
        <v>0</v>
      </c>
      <c r="P32" s="46"/>
      <c r="Q32" s="99">
        <f>P32-'7.1 без НДС 3 кв'!P32</f>
        <v>0</v>
      </c>
      <c r="R32" s="46">
        <f t="shared" si="4"/>
        <v>0.35799999999999998</v>
      </c>
      <c r="S32" s="99">
        <f t="shared" si="5"/>
        <v>-0.33799999999999963</v>
      </c>
      <c r="T32" s="99">
        <f t="shared" si="6"/>
        <v>-100</v>
      </c>
      <c r="U32" s="46"/>
      <c r="V32" s="46"/>
      <c r="W32" s="20"/>
    </row>
    <row r="33" spans="1:23" s="15" customFormat="1" ht="12" outlineLevel="1" x14ac:dyDescent="0.2">
      <c r="A33" s="51"/>
      <c r="B33" s="18" t="str">
        <f>[2]CO3!I43</f>
        <v>КЛ-0,4 кВ «ТП 422– ВРУ ж/д Советский пр., 131»</v>
      </c>
      <c r="C33" s="46"/>
      <c r="D33" s="46">
        <f>[2]CO3!O43/1000</f>
        <v>0.27</v>
      </c>
      <c r="E33" s="46">
        <f t="shared" si="9"/>
        <v>0</v>
      </c>
      <c r="F33" s="46"/>
      <c r="G33" s="46"/>
      <c r="H33" s="46"/>
      <c r="I33" s="46"/>
      <c r="J33" s="46"/>
      <c r="K33" s="46"/>
      <c r="L33" s="46">
        <f t="shared" ref="L33:L34" si="13">D33-J33</f>
        <v>0.27</v>
      </c>
      <c r="M33" s="46"/>
      <c r="N33" s="46">
        <f t="shared" si="2"/>
        <v>0</v>
      </c>
      <c r="O33" s="46">
        <f t="shared" si="3"/>
        <v>0</v>
      </c>
      <c r="P33" s="46"/>
      <c r="Q33" s="99">
        <f>P33-'7.1 без НДС 3 кв'!P33</f>
        <v>0</v>
      </c>
      <c r="R33" s="46">
        <f t="shared" si="4"/>
        <v>0.27</v>
      </c>
      <c r="S33" s="99">
        <f t="shared" si="5"/>
        <v>-0.27</v>
      </c>
      <c r="T33" s="99">
        <f t="shared" si="6"/>
        <v>-100</v>
      </c>
      <c r="U33" s="46"/>
      <c r="V33" s="46"/>
      <c r="W33" s="20"/>
    </row>
    <row r="34" spans="1:23" s="15" customFormat="1" ht="12" outlineLevel="1" x14ac:dyDescent="0.2">
      <c r="A34" s="51"/>
      <c r="B34" s="53" t="str">
        <f>[2]CO3!$I$86</f>
        <v>КЛ 0,4 ТП217-ВРУ здания СТО Козленская</v>
      </c>
      <c r="C34" s="46"/>
      <c r="D34" s="46"/>
      <c r="E34" s="46">
        <f t="shared" si="9"/>
        <v>0.79947699999999999</v>
      </c>
      <c r="F34" s="46">
        <v>0</v>
      </c>
      <c r="G34" s="46">
        <f>[2]CO3!$P$86/1000</f>
        <v>0.79947699999999999</v>
      </c>
      <c r="H34" s="46"/>
      <c r="I34" s="46">
        <f>'[3]08'!$E$399/1000000-G34</f>
        <v>0</v>
      </c>
      <c r="J34" s="46"/>
      <c r="K34" s="46"/>
      <c r="L34" s="46">
        <f t="shared" si="13"/>
        <v>0</v>
      </c>
      <c r="M34" s="46">
        <v>0</v>
      </c>
      <c r="N34" s="46">
        <f t="shared" si="2"/>
        <v>0.79947699999999999</v>
      </c>
      <c r="O34" s="46">
        <f t="shared" si="3"/>
        <v>0</v>
      </c>
      <c r="P34" s="46"/>
      <c r="Q34" s="99">
        <f>P34-'7.1 без НДС 3 кв'!P34</f>
        <v>0</v>
      </c>
      <c r="R34" s="46">
        <f t="shared" si="4"/>
        <v>-0.79947699999999999</v>
      </c>
      <c r="S34" s="99">
        <f t="shared" si="5"/>
        <v>0</v>
      </c>
      <c r="T34" s="99">
        <f t="shared" si="6"/>
        <v>0</v>
      </c>
      <c r="U34" s="46"/>
      <c r="V34" s="46"/>
      <c r="W34" s="20"/>
    </row>
    <row r="35" spans="1:23" s="15" customFormat="1" ht="22.5" outlineLevel="1" x14ac:dyDescent="0.2">
      <c r="A35" s="51"/>
      <c r="B35" s="53" t="s">
        <v>204</v>
      </c>
      <c r="C35" s="46"/>
      <c r="D35" s="46"/>
      <c r="E35" s="46">
        <f t="shared" si="9"/>
        <v>0.12212735000000001</v>
      </c>
      <c r="F35" s="46"/>
      <c r="G35" s="46"/>
      <c r="H35" s="46"/>
      <c r="I35" s="46"/>
      <c r="J35" s="46"/>
      <c r="K35" s="46"/>
      <c r="L35" s="46"/>
      <c r="M35" s="46">
        <f>'[9]свод 16,02 (2)'!$E$25/1000000</f>
        <v>0.12212735000000001</v>
      </c>
      <c r="N35" s="46">
        <f t="shared" si="2"/>
        <v>0.12212735000000001</v>
      </c>
      <c r="O35" s="46">
        <f t="shared" si="3"/>
        <v>0.12212735000000001</v>
      </c>
      <c r="P35" s="46">
        <f>'[9]свод 16,02 (2)'!$F$25/1000000</f>
        <v>0.12212735000000001</v>
      </c>
      <c r="Q35" s="99">
        <f>P35-'7.1 без НДС 3 кв'!P35</f>
        <v>0.12212735000000001</v>
      </c>
      <c r="R35" s="46"/>
      <c r="S35" s="99">
        <f t="shared" si="5"/>
        <v>0.12212735000000001</v>
      </c>
      <c r="T35" s="99">
        <f t="shared" si="6"/>
        <v>0</v>
      </c>
      <c r="U35" s="46"/>
      <c r="V35" s="46"/>
      <c r="W35" s="20"/>
    </row>
    <row r="36" spans="1:23" s="15" customFormat="1" ht="22.5" outlineLevel="1" x14ac:dyDescent="0.2">
      <c r="A36" s="51"/>
      <c r="B36" s="53" t="s">
        <v>205</v>
      </c>
      <c r="C36" s="46"/>
      <c r="D36" s="46"/>
      <c r="E36" s="46">
        <f t="shared" si="9"/>
        <v>0.14849998</v>
      </c>
      <c r="F36" s="46"/>
      <c r="G36" s="46"/>
      <c r="H36" s="46"/>
      <c r="I36" s="46"/>
      <c r="J36" s="46"/>
      <c r="K36" s="46"/>
      <c r="L36" s="46"/>
      <c r="M36" s="46">
        <f>'[9]свод 16,02 (2)'!$E$26/1000000</f>
        <v>0.14849998</v>
      </c>
      <c r="N36" s="46">
        <f t="shared" si="2"/>
        <v>0.14849998</v>
      </c>
      <c r="O36" s="46">
        <f t="shared" si="3"/>
        <v>0.14849998</v>
      </c>
      <c r="P36" s="46">
        <f>'[9]свод 16,02 (2)'!$F$26/1000000</f>
        <v>0</v>
      </c>
      <c r="Q36" s="99">
        <f>P36-'7.1 без НДС 3 кв'!P36</f>
        <v>0</v>
      </c>
      <c r="R36" s="46"/>
      <c r="S36" s="99">
        <f t="shared" si="5"/>
        <v>0.14849998</v>
      </c>
      <c r="T36" s="99">
        <f t="shared" si="6"/>
        <v>0</v>
      </c>
      <c r="U36" s="46"/>
      <c r="V36" s="46"/>
      <c r="W36" s="20"/>
    </row>
    <row r="37" spans="1:23" s="17" customFormat="1" ht="12" outlineLevel="1" x14ac:dyDescent="0.2">
      <c r="A37" s="50" t="s">
        <v>87</v>
      </c>
      <c r="B37" s="54" t="s">
        <v>137</v>
      </c>
      <c r="C37" s="47"/>
      <c r="D37" s="99">
        <f>SUM(D38:D69)</f>
        <v>21.909999999999997</v>
      </c>
      <c r="E37" s="99">
        <f t="shared" ref="E37:K37" si="14">SUM(E38:E69)</f>
        <v>3.3161954700000003</v>
      </c>
      <c r="F37" s="99">
        <f t="shared" si="14"/>
        <v>2.78</v>
      </c>
      <c r="G37" s="99">
        <f t="shared" si="14"/>
        <v>0.43972640999999996</v>
      </c>
      <c r="H37" s="99">
        <f t="shared" si="14"/>
        <v>6.5100000000000007</v>
      </c>
      <c r="I37" s="99">
        <f t="shared" si="14"/>
        <v>0.9522296400000001</v>
      </c>
      <c r="J37" s="99">
        <f t="shared" si="14"/>
        <v>6.51</v>
      </c>
      <c r="K37" s="99">
        <f t="shared" si="14"/>
        <v>0</v>
      </c>
      <c r="L37" s="47">
        <f>SUM(L38:L69)</f>
        <v>6.1099999999999985</v>
      </c>
      <c r="M37" s="99">
        <f>SUM(M38:M69)</f>
        <v>1.9242394200000004</v>
      </c>
      <c r="N37" s="47">
        <f t="shared" si="2"/>
        <v>3.3161954700000003</v>
      </c>
      <c r="O37" s="47">
        <f t="shared" si="3"/>
        <v>1.9242394200000004</v>
      </c>
      <c r="P37" s="99">
        <f>SUM(P38:P69)</f>
        <v>2.1511491600000001</v>
      </c>
      <c r="Q37" s="99">
        <f>P37-'7.1 без НДС 3 кв'!P37</f>
        <v>2.1511491600000001</v>
      </c>
      <c r="R37" s="47">
        <f t="shared" si="4"/>
        <v>18.59380453</v>
      </c>
      <c r="S37" s="99">
        <f t="shared" si="5"/>
        <v>-4.1857605799999984</v>
      </c>
      <c r="T37" s="99">
        <f t="shared" si="6"/>
        <v>-68.506719803600646</v>
      </c>
      <c r="U37" s="47">
        <f t="shared" ref="U37:W37" si="15">SUM(U38:U62)</f>
        <v>0</v>
      </c>
      <c r="V37" s="47">
        <f t="shared" si="15"/>
        <v>0</v>
      </c>
      <c r="W37" s="47">
        <f t="shared" si="15"/>
        <v>0</v>
      </c>
    </row>
    <row r="38" spans="1:23" s="15" customFormat="1" ht="12" outlineLevel="1" x14ac:dyDescent="0.2">
      <c r="A38" s="51"/>
      <c r="B38" s="18" t="str">
        <f>[2]CO3!I44</f>
        <v>КЛ-6 кВ «ТП 13 – ТП149»</v>
      </c>
      <c r="C38" s="46"/>
      <c r="D38" s="46">
        <f>[2]CO3!O44/1000</f>
        <v>1.0509999999999999</v>
      </c>
      <c r="E38" s="46">
        <f t="shared" si="9"/>
        <v>0</v>
      </c>
      <c r="F38" s="46">
        <f>D38</f>
        <v>1.0509999999999999</v>
      </c>
      <c r="G38" s="46"/>
      <c r="H38" s="46"/>
      <c r="I38" s="46"/>
      <c r="J38" s="46"/>
      <c r="K38" s="46"/>
      <c r="L38" s="46"/>
      <c r="M38" s="46"/>
      <c r="N38" s="46">
        <f t="shared" si="2"/>
        <v>0</v>
      </c>
      <c r="O38" s="46">
        <f t="shared" si="3"/>
        <v>0</v>
      </c>
      <c r="P38" s="46"/>
      <c r="Q38" s="99">
        <f>P38-'7.1 без НДС 3 кв'!P38</f>
        <v>0</v>
      </c>
      <c r="R38" s="46">
        <f t="shared" si="4"/>
        <v>1.0509999999999999</v>
      </c>
      <c r="S38" s="99">
        <f t="shared" si="5"/>
        <v>0</v>
      </c>
      <c r="T38" s="99">
        <f t="shared" si="6"/>
        <v>0</v>
      </c>
      <c r="U38" s="46"/>
      <c r="V38" s="46"/>
      <c r="W38" s="20"/>
    </row>
    <row r="39" spans="1:23" s="15" customFormat="1" ht="12" outlineLevel="1" x14ac:dyDescent="0.2">
      <c r="A39" s="51"/>
      <c r="B39" s="18" t="str">
        <f>[2]CO3!I45</f>
        <v>КЛ-6 кВ «ТП 22 – ТП303»</v>
      </c>
      <c r="C39" s="46"/>
      <c r="D39" s="46">
        <f>[2]CO3!O45/1000</f>
        <v>0.42099999999999999</v>
      </c>
      <c r="E39" s="46">
        <f t="shared" si="9"/>
        <v>0</v>
      </c>
      <c r="F39" s="46">
        <f t="shared" ref="F39:F40" si="16">D39</f>
        <v>0.42099999999999999</v>
      </c>
      <c r="G39" s="46"/>
      <c r="H39" s="46"/>
      <c r="I39" s="46"/>
      <c r="J39" s="46"/>
      <c r="K39" s="46"/>
      <c r="L39" s="46"/>
      <c r="M39" s="46"/>
      <c r="N39" s="46">
        <f t="shared" si="2"/>
        <v>0</v>
      </c>
      <c r="O39" s="46">
        <f t="shared" si="3"/>
        <v>0</v>
      </c>
      <c r="P39" s="46"/>
      <c r="Q39" s="99">
        <f>P39-'7.1 без НДС 3 кв'!P39</f>
        <v>0</v>
      </c>
      <c r="R39" s="46">
        <f t="shared" si="4"/>
        <v>0.42099999999999999</v>
      </c>
      <c r="S39" s="99">
        <f t="shared" si="5"/>
        <v>0</v>
      </c>
      <c r="T39" s="99">
        <f t="shared" si="6"/>
        <v>0</v>
      </c>
      <c r="U39" s="46"/>
      <c r="V39" s="46"/>
      <c r="W39" s="20"/>
    </row>
    <row r="40" spans="1:23" s="15" customFormat="1" ht="12" outlineLevel="1" x14ac:dyDescent="0.2">
      <c r="A40" s="51"/>
      <c r="B40" s="18" t="str">
        <f>[2]CO3!I46</f>
        <v>КЛ-6 кВ «ТП 27 – ТП63»</v>
      </c>
      <c r="C40" s="46"/>
      <c r="D40" s="46">
        <f>[2]CO3!O46/1000</f>
        <v>0.42099999999999999</v>
      </c>
      <c r="E40" s="46">
        <f t="shared" si="9"/>
        <v>0</v>
      </c>
      <c r="F40" s="46">
        <f t="shared" si="16"/>
        <v>0.42099999999999999</v>
      </c>
      <c r="G40" s="46"/>
      <c r="H40" s="46"/>
      <c r="I40" s="46"/>
      <c r="J40" s="46"/>
      <c r="K40" s="46"/>
      <c r="L40" s="46"/>
      <c r="M40" s="46"/>
      <c r="N40" s="46">
        <f t="shared" si="2"/>
        <v>0</v>
      </c>
      <c r="O40" s="46">
        <f t="shared" si="3"/>
        <v>0</v>
      </c>
      <c r="P40" s="46"/>
      <c r="Q40" s="99">
        <f>P40-'7.1 без НДС 3 кв'!P40</f>
        <v>0</v>
      </c>
      <c r="R40" s="46">
        <f t="shared" si="4"/>
        <v>0.42099999999999999</v>
      </c>
      <c r="S40" s="99">
        <f t="shared" si="5"/>
        <v>0</v>
      </c>
      <c r="T40" s="99">
        <f t="shared" si="6"/>
        <v>0</v>
      </c>
      <c r="U40" s="46"/>
      <c r="V40" s="46"/>
      <c r="W40" s="20"/>
    </row>
    <row r="41" spans="1:23" s="15" customFormat="1" ht="12" outlineLevel="1" x14ac:dyDescent="0.2">
      <c r="A41" s="51"/>
      <c r="B41" s="18" t="str">
        <f>[2]CO3!I47</f>
        <v>КЛ-6 кВ «ТП 32 – ТП2»</v>
      </c>
      <c r="C41" s="46"/>
      <c r="D41" s="46">
        <f>[2]CO3!O47/1000</f>
        <v>1.0509999999999999</v>
      </c>
      <c r="E41" s="46">
        <f t="shared" si="9"/>
        <v>0</v>
      </c>
      <c r="F41" s="46">
        <f>2.78+(D41-SUM(D38:D41))</f>
        <v>0.88699999999999979</v>
      </c>
      <c r="G41" s="46"/>
      <c r="H41" s="46">
        <f>D41-F41</f>
        <v>0.16400000000000015</v>
      </c>
      <c r="I41" s="46"/>
      <c r="J41" s="46"/>
      <c r="K41" s="46"/>
      <c r="L41" s="46"/>
      <c r="M41" s="46"/>
      <c r="N41" s="46">
        <f t="shared" si="2"/>
        <v>0</v>
      </c>
      <c r="O41" s="46">
        <f t="shared" si="3"/>
        <v>0</v>
      </c>
      <c r="P41" s="46"/>
      <c r="Q41" s="99">
        <f>P41-'7.1 без НДС 3 кв'!P41</f>
        <v>0</v>
      </c>
      <c r="R41" s="46">
        <f t="shared" si="4"/>
        <v>1.0509999999999999</v>
      </c>
      <c r="S41" s="99">
        <f t="shared" si="5"/>
        <v>0</v>
      </c>
      <c r="T41" s="99">
        <f t="shared" si="6"/>
        <v>0</v>
      </c>
      <c r="U41" s="46"/>
      <c r="V41" s="46"/>
      <c r="W41" s="20"/>
    </row>
    <row r="42" spans="1:23" s="15" customFormat="1" ht="12" outlineLevel="1" x14ac:dyDescent="0.2">
      <c r="A42" s="51"/>
      <c r="B42" s="18" t="str">
        <f>[2]CO3!I48</f>
        <v>КЛ-6 кВ «ТП 35 – ТП193»</v>
      </c>
      <c r="C42" s="46"/>
      <c r="D42" s="46">
        <f>[2]CO3!O48/1000</f>
        <v>1.135</v>
      </c>
      <c r="E42" s="46">
        <f t="shared" si="9"/>
        <v>0</v>
      </c>
      <c r="F42" s="46"/>
      <c r="G42" s="46"/>
      <c r="H42" s="46">
        <f>D42</f>
        <v>1.135</v>
      </c>
      <c r="I42" s="46"/>
      <c r="J42" s="46"/>
      <c r="K42" s="46"/>
      <c r="L42" s="46"/>
      <c r="M42" s="46"/>
      <c r="N42" s="46">
        <f t="shared" si="2"/>
        <v>0</v>
      </c>
      <c r="O42" s="46">
        <f t="shared" si="3"/>
        <v>0</v>
      </c>
      <c r="P42" s="46"/>
      <c r="Q42" s="99">
        <f>P42-'7.1 без НДС 3 кв'!P42</f>
        <v>0</v>
      </c>
      <c r="R42" s="46">
        <f t="shared" si="4"/>
        <v>1.135</v>
      </c>
      <c r="S42" s="99">
        <f t="shared" si="5"/>
        <v>0</v>
      </c>
      <c r="T42" s="99">
        <f t="shared" si="6"/>
        <v>0</v>
      </c>
      <c r="U42" s="46"/>
      <c r="V42" s="46"/>
      <c r="W42" s="20"/>
    </row>
    <row r="43" spans="1:23" s="15" customFormat="1" ht="12" outlineLevel="1" x14ac:dyDescent="0.2">
      <c r="A43" s="51"/>
      <c r="B43" s="18" t="str">
        <f>[2]CO3!I49</f>
        <v>КЛ-6 кВ «ТП 56 – ТП258»</v>
      </c>
      <c r="C43" s="46"/>
      <c r="D43" s="46">
        <f>[2]CO3!O49/1000</f>
        <v>0.505</v>
      </c>
      <c r="E43" s="46">
        <f t="shared" si="9"/>
        <v>0</v>
      </c>
      <c r="F43" s="46"/>
      <c r="G43" s="46"/>
      <c r="H43" s="46">
        <f t="shared" ref="H43:H49" si="17">D43</f>
        <v>0.505</v>
      </c>
      <c r="I43" s="46"/>
      <c r="J43" s="46"/>
      <c r="K43" s="46"/>
      <c r="L43" s="46"/>
      <c r="M43" s="46"/>
      <c r="N43" s="46">
        <f t="shared" si="2"/>
        <v>0</v>
      </c>
      <c r="O43" s="46">
        <f t="shared" si="3"/>
        <v>0</v>
      </c>
      <c r="P43" s="46"/>
      <c r="Q43" s="99">
        <f>P43-'7.1 без НДС 3 кв'!P43</f>
        <v>0</v>
      </c>
      <c r="R43" s="46">
        <f t="shared" si="4"/>
        <v>0.505</v>
      </c>
      <c r="S43" s="99">
        <f t="shared" si="5"/>
        <v>0</v>
      </c>
      <c r="T43" s="99">
        <f t="shared" si="6"/>
        <v>0</v>
      </c>
      <c r="U43" s="46"/>
      <c r="V43" s="46"/>
      <c r="W43" s="20"/>
    </row>
    <row r="44" spans="1:23" s="15" customFormat="1" ht="12" outlineLevel="1" x14ac:dyDescent="0.2">
      <c r="A44" s="51"/>
      <c r="B44" s="18" t="str">
        <f>[2]CO3!I50</f>
        <v>КЛ-6 кВ «ТП 60 – ТП121»</v>
      </c>
      <c r="C44" s="46"/>
      <c r="D44" s="46">
        <f>[2]CO3!O50/1000</f>
        <v>0.67300000000000004</v>
      </c>
      <c r="E44" s="46">
        <f t="shared" si="9"/>
        <v>0</v>
      </c>
      <c r="F44" s="46"/>
      <c r="G44" s="46"/>
      <c r="H44" s="46">
        <f t="shared" si="17"/>
        <v>0.67300000000000004</v>
      </c>
      <c r="I44" s="46"/>
      <c r="J44" s="46"/>
      <c r="K44" s="46"/>
      <c r="L44" s="46"/>
      <c r="M44" s="46"/>
      <c r="N44" s="46">
        <f t="shared" si="2"/>
        <v>0</v>
      </c>
      <c r="O44" s="46">
        <f t="shared" si="3"/>
        <v>0</v>
      </c>
      <c r="P44" s="46"/>
      <c r="Q44" s="99">
        <f>P44-'7.1 без НДС 3 кв'!P44</f>
        <v>0</v>
      </c>
      <c r="R44" s="46">
        <f t="shared" si="4"/>
        <v>0.67300000000000004</v>
      </c>
      <c r="S44" s="99">
        <f t="shared" si="5"/>
        <v>0</v>
      </c>
      <c r="T44" s="99">
        <f t="shared" si="6"/>
        <v>0</v>
      </c>
      <c r="U44" s="46"/>
      <c r="V44" s="46"/>
      <c r="W44" s="20"/>
    </row>
    <row r="45" spans="1:23" s="15" customFormat="1" ht="12" outlineLevel="1" x14ac:dyDescent="0.2">
      <c r="A45" s="51"/>
      <c r="B45" s="18" t="str">
        <f>[2]CO3!I51</f>
        <v>КЛ-6 кВ «ТП 69 – ТП309»</v>
      </c>
      <c r="C45" s="46"/>
      <c r="D45" s="46">
        <f>[2]CO3!O51/1000</f>
        <v>0.48399999999999999</v>
      </c>
      <c r="E45" s="46">
        <f t="shared" si="9"/>
        <v>0</v>
      </c>
      <c r="F45" s="46"/>
      <c r="G45" s="46"/>
      <c r="H45" s="46">
        <f t="shared" si="17"/>
        <v>0.48399999999999999</v>
      </c>
      <c r="I45" s="46"/>
      <c r="J45" s="46"/>
      <c r="K45" s="46"/>
      <c r="L45" s="46"/>
      <c r="M45" s="46"/>
      <c r="N45" s="46">
        <f t="shared" si="2"/>
        <v>0</v>
      </c>
      <c r="O45" s="46">
        <f t="shared" si="3"/>
        <v>0</v>
      </c>
      <c r="P45" s="46"/>
      <c r="Q45" s="99">
        <f>P45-'7.1 без НДС 3 кв'!P45</f>
        <v>0</v>
      </c>
      <c r="R45" s="46">
        <f t="shared" si="4"/>
        <v>0.48399999999999999</v>
      </c>
      <c r="S45" s="99">
        <f t="shared" si="5"/>
        <v>0</v>
      </c>
      <c r="T45" s="99">
        <f t="shared" si="6"/>
        <v>0</v>
      </c>
      <c r="U45" s="46"/>
      <c r="V45" s="46"/>
      <c r="W45" s="20"/>
    </row>
    <row r="46" spans="1:23" s="15" customFormat="1" ht="12" outlineLevel="1" x14ac:dyDescent="0.2">
      <c r="A46" s="51"/>
      <c r="B46" s="18" t="str">
        <f>[2]CO3!I52</f>
        <v>КЛ-6 кВ «ТП 110 – ТП113»</v>
      </c>
      <c r="C46" s="46"/>
      <c r="D46" s="46">
        <f>[2]CO3!O52/1000</f>
        <v>0.58899999999999997</v>
      </c>
      <c r="E46" s="46">
        <f t="shared" si="9"/>
        <v>0</v>
      </c>
      <c r="F46" s="46"/>
      <c r="G46" s="46"/>
      <c r="H46" s="46">
        <f t="shared" si="17"/>
        <v>0.58899999999999997</v>
      </c>
      <c r="I46" s="46"/>
      <c r="J46" s="46"/>
      <c r="K46" s="46"/>
      <c r="L46" s="46"/>
      <c r="M46" s="46"/>
      <c r="N46" s="46">
        <f t="shared" si="2"/>
        <v>0</v>
      </c>
      <c r="O46" s="46">
        <f t="shared" si="3"/>
        <v>0</v>
      </c>
      <c r="P46" s="46"/>
      <c r="Q46" s="99">
        <f>P46-'7.1 без НДС 3 кв'!P46</f>
        <v>0</v>
      </c>
      <c r="R46" s="46">
        <f t="shared" si="4"/>
        <v>0.58899999999999997</v>
      </c>
      <c r="S46" s="99">
        <f t="shared" si="5"/>
        <v>0</v>
      </c>
      <c r="T46" s="99">
        <f t="shared" si="6"/>
        <v>0</v>
      </c>
      <c r="U46" s="46"/>
      <c r="V46" s="46"/>
      <c r="W46" s="20"/>
    </row>
    <row r="47" spans="1:23" s="15" customFormat="1" ht="12" outlineLevel="1" x14ac:dyDescent="0.2">
      <c r="A47" s="51"/>
      <c r="B47" s="18" t="str">
        <f>[2]CO3!I53</f>
        <v>КЛ-6 кВ «ТП 121 – ТП153»</v>
      </c>
      <c r="C47" s="46"/>
      <c r="D47" s="46">
        <f>[2]CO3!O53/1000</f>
        <v>0.63100000000000001</v>
      </c>
      <c r="E47" s="46">
        <f t="shared" si="9"/>
        <v>0</v>
      </c>
      <c r="F47" s="46"/>
      <c r="G47" s="46"/>
      <c r="H47" s="46">
        <f t="shared" si="17"/>
        <v>0.63100000000000001</v>
      </c>
      <c r="I47" s="46"/>
      <c r="J47" s="46"/>
      <c r="K47" s="46"/>
      <c r="L47" s="46"/>
      <c r="M47" s="46"/>
      <c r="N47" s="46">
        <f t="shared" si="2"/>
        <v>0</v>
      </c>
      <c r="O47" s="46">
        <f t="shared" si="3"/>
        <v>0</v>
      </c>
      <c r="P47" s="46"/>
      <c r="Q47" s="99">
        <f>P47-'7.1 без НДС 3 кв'!P47</f>
        <v>0</v>
      </c>
      <c r="R47" s="46">
        <f t="shared" si="4"/>
        <v>0.63100000000000001</v>
      </c>
      <c r="S47" s="99">
        <f t="shared" si="5"/>
        <v>0</v>
      </c>
      <c r="T47" s="99">
        <f t="shared" si="6"/>
        <v>0</v>
      </c>
      <c r="U47" s="46"/>
      <c r="V47" s="46"/>
      <c r="W47" s="20"/>
    </row>
    <row r="48" spans="1:23" s="15" customFormat="1" ht="12" outlineLevel="1" x14ac:dyDescent="0.2">
      <c r="A48" s="51"/>
      <c r="B48" s="18" t="str">
        <f>[2]CO3!I54</f>
        <v>КЛ-6 кВ «ТП 131 – ТП188»</v>
      </c>
      <c r="C48" s="46"/>
      <c r="D48" s="46">
        <f>[2]CO3!O54/1000</f>
        <v>0.73599999999999999</v>
      </c>
      <c r="E48" s="46">
        <f t="shared" si="9"/>
        <v>0</v>
      </c>
      <c r="F48" s="46"/>
      <c r="G48" s="46"/>
      <c r="H48" s="46">
        <f t="shared" si="17"/>
        <v>0.73599999999999999</v>
      </c>
      <c r="I48" s="46"/>
      <c r="J48" s="46"/>
      <c r="K48" s="46"/>
      <c r="L48" s="46"/>
      <c r="M48" s="46"/>
      <c r="N48" s="46">
        <f t="shared" si="2"/>
        <v>0</v>
      </c>
      <c r="O48" s="46">
        <f t="shared" si="3"/>
        <v>0</v>
      </c>
      <c r="P48" s="46"/>
      <c r="Q48" s="99">
        <f>P48-'7.1 без НДС 3 кв'!P48</f>
        <v>0</v>
      </c>
      <c r="R48" s="46">
        <f t="shared" si="4"/>
        <v>0.73599999999999999</v>
      </c>
      <c r="S48" s="99">
        <f t="shared" si="5"/>
        <v>0</v>
      </c>
      <c r="T48" s="99">
        <f t="shared" si="6"/>
        <v>0</v>
      </c>
      <c r="U48" s="46"/>
      <c r="V48" s="46"/>
      <c r="W48" s="20"/>
    </row>
    <row r="49" spans="1:23" s="15" customFormat="1" ht="12" outlineLevel="1" x14ac:dyDescent="0.2">
      <c r="A49" s="51"/>
      <c r="B49" s="18" t="str">
        <f>[2]CO3!I55</f>
        <v>КЛ-6 кВ «ТП 171 – ТП 247»</v>
      </c>
      <c r="C49" s="46"/>
      <c r="D49" s="46">
        <f>[2]CO3!O55/1000</f>
        <v>1.325</v>
      </c>
      <c r="E49" s="46">
        <f t="shared" si="9"/>
        <v>0</v>
      </c>
      <c r="F49" s="46"/>
      <c r="G49" s="46"/>
      <c r="H49" s="46">
        <f t="shared" si="17"/>
        <v>1.325</v>
      </c>
      <c r="I49" s="46"/>
      <c r="J49" s="46"/>
      <c r="K49" s="46"/>
      <c r="L49" s="46"/>
      <c r="M49" s="46"/>
      <c r="N49" s="46">
        <f t="shared" si="2"/>
        <v>0</v>
      </c>
      <c r="O49" s="46">
        <f t="shared" si="3"/>
        <v>0</v>
      </c>
      <c r="P49" s="46"/>
      <c r="Q49" s="99">
        <f>P49-'7.1 без НДС 3 кв'!P49</f>
        <v>0</v>
      </c>
      <c r="R49" s="46">
        <f t="shared" si="4"/>
        <v>1.325</v>
      </c>
      <c r="S49" s="99">
        <f t="shared" si="5"/>
        <v>0</v>
      </c>
      <c r="T49" s="99">
        <f t="shared" si="6"/>
        <v>0</v>
      </c>
      <c r="U49" s="46"/>
      <c r="V49" s="46"/>
      <c r="W49" s="20"/>
    </row>
    <row r="50" spans="1:23" s="15" customFormat="1" ht="12" outlineLevel="1" x14ac:dyDescent="0.2">
      <c r="A50" s="51"/>
      <c r="B50" s="18" t="str">
        <f>[2]CO3!I56</f>
        <v>КЛ-6 кВ «ТП 171 – ТП363»</v>
      </c>
      <c r="C50" s="46"/>
      <c r="D50" s="46">
        <f>[2]CO3!O56/1000</f>
        <v>0.58899999999999997</v>
      </c>
      <c r="E50" s="46">
        <f t="shared" si="9"/>
        <v>0</v>
      </c>
      <c r="F50" s="46"/>
      <c r="G50" s="46"/>
      <c r="H50" s="46">
        <f>6.51+(D50-SUM(H41:H49,D50))</f>
        <v>0.26800000000000068</v>
      </c>
      <c r="I50" s="46"/>
      <c r="J50" s="46">
        <f>D50-H50</f>
        <v>0.32099999999999929</v>
      </c>
      <c r="K50" s="46"/>
      <c r="L50" s="46"/>
      <c r="M50" s="46"/>
      <c r="N50" s="46">
        <f t="shared" si="2"/>
        <v>0</v>
      </c>
      <c r="O50" s="46">
        <f t="shared" si="3"/>
        <v>0</v>
      </c>
      <c r="P50" s="46"/>
      <c r="Q50" s="99">
        <f>P50-'7.1 без НДС 3 кв'!P50</f>
        <v>0</v>
      </c>
      <c r="R50" s="46">
        <f t="shared" si="4"/>
        <v>0.58899999999999997</v>
      </c>
      <c r="S50" s="99">
        <f t="shared" si="5"/>
        <v>0</v>
      </c>
      <c r="T50" s="99">
        <f t="shared" si="6"/>
        <v>0</v>
      </c>
      <c r="U50" s="46"/>
      <c r="V50" s="46"/>
      <c r="W50" s="20"/>
    </row>
    <row r="51" spans="1:23" s="15" customFormat="1" ht="12" outlineLevel="1" x14ac:dyDescent="0.2">
      <c r="A51" s="51"/>
      <c r="B51" s="18" t="str">
        <f>[2]CO3!I57</f>
        <v>КЛ-6 кВ «ТП 184 – ТП 211»</v>
      </c>
      <c r="C51" s="46"/>
      <c r="D51" s="46">
        <f>[2]CO3!O57/1000</f>
        <v>1.0509999999999999</v>
      </c>
      <c r="E51" s="46">
        <f t="shared" si="9"/>
        <v>0</v>
      </c>
      <c r="F51" s="46"/>
      <c r="G51" s="46"/>
      <c r="H51" s="46"/>
      <c r="I51" s="46"/>
      <c r="J51" s="46">
        <f>D51</f>
        <v>1.0509999999999999</v>
      </c>
      <c r="K51" s="46"/>
      <c r="L51" s="46"/>
      <c r="M51" s="46"/>
      <c r="N51" s="46">
        <f t="shared" si="2"/>
        <v>0</v>
      </c>
      <c r="O51" s="46">
        <f t="shared" si="3"/>
        <v>0</v>
      </c>
      <c r="P51" s="46"/>
      <c r="Q51" s="99">
        <f>P51-'7.1 без НДС 3 кв'!P51</f>
        <v>0</v>
      </c>
      <c r="R51" s="46">
        <f t="shared" si="4"/>
        <v>1.0509999999999999</v>
      </c>
      <c r="S51" s="99">
        <f t="shared" si="5"/>
        <v>0</v>
      </c>
      <c r="T51" s="99">
        <f t="shared" si="6"/>
        <v>0</v>
      </c>
      <c r="U51" s="46"/>
      <c r="V51" s="46"/>
      <c r="W51" s="20"/>
    </row>
    <row r="52" spans="1:23" s="15" customFormat="1" ht="12" outlineLevel="1" x14ac:dyDescent="0.2">
      <c r="A52" s="51"/>
      <c r="B52" s="18" t="str">
        <f>[2]CO3!I58</f>
        <v>КЛ-6 кВ «ТП 232 –     РП 9»</v>
      </c>
      <c r="C52" s="46"/>
      <c r="D52" s="46">
        <f>[2]CO3!O58/1000</f>
        <v>1.577</v>
      </c>
      <c r="E52" s="46">
        <f t="shared" si="9"/>
        <v>0</v>
      </c>
      <c r="F52" s="46"/>
      <c r="G52" s="46"/>
      <c r="H52" s="46"/>
      <c r="I52" s="46"/>
      <c r="J52" s="46">
        <f t="shared" ref="J52:J55" si="18">D52</f>
        <v>1.577</v>
      </c>
      <c r="K52" s="46"/>
      <c r="L52" s="46"/>
      <c r="M52" s="46"/>
      <c r="N52" s="46">
        <f t="shared" si="2"/>
        <v>0</v>
      </c>
      <c r="O52" s="46">
        <f t="shared" si="3"/>
        <v>0</v>
      </c>
      <c r="P52" s="46"/>
      <c r="Q52" s="99">
        <f>P52-'7.1 без НДС 3 кв'!P52</f>
        <v>0</v>
      </c>
      <c r="R52" s="46">
        <f t="shared" si="4"/>
        <v>1.577</v>
      </c>
      <c r="S52" s="99">
        <f t="shared" si="5"/>
        <v>0</v>
      </c>
      <c r="T52" s="99">
        <f t="shared" si="6"/>
        <v>0</v>
      </c>
      <c r="U52" s="46"/>
      <c r="V52" s="46"/>
      <c r="W52" s="20"/>
    </row>
    <row r="53" spans="1:23" s="15" customFormat="1" ht="12" outlineLevel="1" x14ac:dyDescent="0.2">
      <c r="A53" s="51"/>
      <c r="B53" s="18" t="str">
        <f>[2]CO3!I59</f>
        <v>КЛ-6 кВ «ТП 368 – ТП411»</v>
      </c>
      <c r="C53" s="46"/>
      <c r="D53" s="46">
        <f>[2]CO3!O59/1000</f>
        <v>1.262</v>
      </c>
      <c r="E53" s="46">
        <f t="shared" si="9"/>
        <v>0</v>
      </c>
      <c r="F53" s="46"/>
      <c r="G53" s="46"/>
      <c r="H53" s="46"/>
      <c r="I53" s="46"/>
      <c r="J53" s="46">
        <f t="shared" si="18"/>
        <v>1.262</v>
      </c>
      <c r="K53" s="46"/>
      <c r="L53" s="46"/>
      <c r="M53" s="46"/>
      <c r="N53" s="46">
        <f t="shared" si="2"/>
        <v>0</v>
      </c>
      <c r="O53" s="46">
        <f t="shared" si="3"/>
        <v>0</v>
      </c>
      <c r="P53" s="46"/>
      <c r="Q53" s="99">
        <f>P53-'7.1 без НДС 3 кв'!P53</f>
        <v>0</v>
      </c>
      <c r="R53" s="46">
        <f t="shared" si="4"/>
        <v>1.262</v>
      </c>
      <c r="S53" s="99">
        <f t="shared" si="5"/>
        <v>0</v>
      </c>
      <c r="T53" s="99">
        <f t="shared" si="6"/>
        <v>0</v>
      </c>
      <c r="U53" s="46"/>
      <c r="V53" s="46"/>
      <c r="W53" s="20"/>
    </row>
    <row r="54" spans="1:23" s="15" customFormat="1" ht="12" outlineLevel="1" x14ac:dyDescent="0.2">
      <c r="A54" s="51"/>
      <c r="B54" s="18" t="str">
        <f>[2]CO3!I60</f>
        <v>КЛ-6 кВ «ТП 23 – ТП 363»</v>
      </c>
      <c r="C54" s="46"/>
      <c r="D54" s="46">
        <f>[2]CO3!O60/1000</f>
        <v>0.67300000000000004</v>
      </c>
      <c r="E54" s="46">
        <f t="shared" si="9"/>
        <v>0</v>
      </c>
      <c r="F54" s="46"/>
      <c r="G54" s="46"/>
      <c r="H54" s="46"/>
      <c r="I54" s="46"/>
      <c r="J54" s="46">
        <f t="shared" si="18"/>
        <v>0.67300000000000004</v>
      </c>
      <c r="K54" s="46"/>
      <c r="L54" s="46"/>
      <c r="M54" s="46"/>
      <c r="N54" s="46">
        <f t="shared" si="2"/>
        <v>0</v>
      </c>
      <c r="O54" s="46">
        <f t="shared" si="3"/>
        <v>0</v>
      </c>
      <c r="P54" s="46"/>
      <c r="Q54" s="99">
        <f>P54-'7.1 без НДС 3 кв'!P54</f>
        <v>0</v>
      </c>
      <c r="R54" s="46">
        <f t="shared" si="4"/>
        <v>0.67300000000000004</v>
      </c>
      <c r="S54" s="99">
        <f t="shared" si="5"/>
        <v>0</v>
      </c>
      <c r="T54" s="99">
        <f t="shared" si="6"/>
        <v>0</v>
      </c>
      <c r="U54" s="46"/>
      <c r="V54" s="46"/>
      <c r="W54" s="20"/>
    </row>
    <row r="55" spans="1:23" s="15" customFormat="1" ht="12" outlineLevel="1" x14ac:dyDescent="0.2">
      <c r="A55" s="51"/>
      <c r="B55" s="18" t="str">
        <f>[2]CO3!I61</f>
        <v>КЛ-6 кВ «ТП 507 – ТП 30»</v>
      </c>
      <c r="C55" s="46"/>
      <c r="D55" s="46">
        <f>[2]CO3!O61/1000</f>
        <v>0.69399999999999995</v>
      </c>
      <c r="E55" s="46">
        <f t="shared" si="9"/>
        <v>0</v>
      </c>
      <c r="F55" s="46"/>
      <c r="G55" s="46"/>
      <c r="H55" s="46"/>
      <c r="I55" s="46"/>
      <c r="J55" s="46">
        <f t="shared" si="18"/>
        <v>0.69399999999999995</v>
      </c>
      <c r="K55" s="46"/>
      <c r="L55" s="46"/>
      <c r="M55" s="46"/>
      <c r="N55" s="46">
        <f t="shared" si="2"/>
        <v>0</v>
      </c>
      <c r="O55" s="46">
        <f t="shared" si="3"/>
        <v>0</v>
      </c>
      <c r="P55" s="46"/>
      <c r="Q55" s="99">
        <f>P55-'7.1 без НДС 3 кв'!P55</f>
        <v>0</v>
      </c>
      <c r="R55" s="46">
        <f t="shared" si="4"/>
        <v>0.69399999999999995</v>
      </c>
      <c r="S55" s="99">
        <f t="shared" si="5"/>
        <v>0</v>
      </c>
      <c r="T55" s="99">
        <f t="shared" si="6"/>
        <v>0</v>
      </c>
      <c r="U55" s="46"/>
      <c r="V55" s="46"/>
      <c r="W55" s="20"/>
    </row>
    <row r="56" spans="1:23" s="15" customFormat="1" ht="12" outlineLevel="1" x14ac:dyDescent="0.2">
      <c r="A56" s="51"/>
      <c r="B56" s="18" t="str">
        <f>[2]CO3!I62</f>
        <v>КЛ-6 кВ «РП 8 – ТП295»</v>
      </c>
      <c r="C56" s="46"/>
      <c r="D56" s="46">
        <f>[2]CO3!O62/1000</f>
        <v>1.1559999999999999</v>
      </c>
      <c r="E56" s="46">
        <f t="shared" si="9"/>
        <v>0</v>
      </c>
      <c r="F56" s="46"/>
      <c r="G56" s="46"/>
      <c r="H56" s="46"/>
      <c r="I56" s="46"/>
      <c r="J56" s="46">
        <f>D56+(6.51-SUM(J50:J55,D56))</f>
        <v>0.93200000000000149</v>
      </c>
      <c r="K56" s="46"/>
      <c r="L56" s="46">
        <f>D56-J56</f>
        <v>0.22399999999999842</v>
      </c>
      <c r="M56" s="46"/>
      <c r="N56" s="46">
        <f t="shared" si="2"/>
        <v>0</v>
      </c>
      <c r="O56" s="46">
        <f t="shared" si="3"/>
        <v>0</v>
      </c>
      <c r="P56" s="46"/>
      <c r="Q56" s="99">
        <f>P56-'7.1 без НДС 3 кв'!P56</f>
        <v>0</v>
      </c>
      <c r="R56" s="46">
        <f t="shared" si="4"/>
        <v>1.1559999999999999</v>
      </c>
      <c r="S56" s="99">
        <f t="shared" si="5"/>
        <v>-0.22399999999999842</v>
      </c>
      <c r="T56" s="99">
        <f t="shared" si="6"/>
        <v>-100</v>
      </c>
      <c r="U56" s="46"/>
      <c r="V56" s="46"/>
      <c r="W56" s="20"/>
    </row>
    <row r="57" spans="1:23" s="15" customFormat="1" ht="12" outlineLevel="1" x14ac:dyDescent="0.2">
      <c r="A57" s="51"/>
      <c r="B57" s="18" t="str">
        <f>[2]CO3!I63</f>
        <v>КЛ-6 кВ «РП 8 – ТП262»</v>
      </c>
      <c r="C57" s="46"/>
      <c r="D57" s="46">
        <f>[2]CO3!O63/1000</f>
        <v>1.262</v>
      </c>
      <c r="E57" s="46">
        <f t="shared" si="9"/>
        <v>0</v>
      </c>
      <c r="F57" s="46"/>
      <c r="G57" s="46"/>
      <c r="H57" s="46"/>
      <c r="I57" s="46"/>
      <c r="J57" s="46"/>
      <c r="K57" s="46"/>
      <c r="L57" s="46">
        <f>D57</f>
        <v>1.262</v>
      </c>
      <c r="M57" s="46"/>
      <c r="N57" s="46">
        <f t="shared" si="2"/>
        <v>0</v>
      </c>
      <c r="O57" s="46">
        <f t="shared" si="3"/>
        <v>0</v>
      </c>
      <c r="P57" s="46"/>
      <c r="Q57" s="99">
        <f>P57-'7.1 без НДС 3 кв'!P57</f>
        <v>0</v>
      </c>
      <c r="R57" s="46">
        <f t="shared" si="4"/>
        <v>1.262</v>
      </c>
      <c r="S57" s="99">
        <f t="shared" si="5"/>
        <v>-1.262</v>
      </c>
      <c r="T57" s="99">
        <f t="shared" si="6"/>
        <v>-100</v>
      </c>
      <c r="U57" s="46"/>
      <c r="V57" s="46"/>
      <c r="W57" s="20"/>
    </row>
    <row r="58" spans="1:23" s="15" customFormat="1" ht="12" outlineLevel="1" x14ac:dyDescent="0.2">
      <c r="A58" s="51"/>
      <c r="B58" s="18" t="str">
        <f>[2]CO3!I64</f>
        <v>КЛ-6 кВ «РП 13 – ТП388»</v>
      </c>
      <c r="C58" s="46"/>
      <c r="D58" s="46">
        <f>[2]CO3!O64/1000</f>
        <v>1.6819999999999999</v>
      </c>
      <c r="E58" s="46">
        <f t="shared" si="9"/>
        <v>0</v>
      </c>
      <c r="F58" s="46"/>
      <c r="G58" s="46"/>
      <c r="H58" s="46"/>
      <c r="I58" s="46"/>
      <c r="J58" s="46"/>
      <c r="K58" s="46"/>
      <c r="L58" s="46">
        <f t="shared" ref="L58:L60" si="19">D58</f>
        <v>1.6819999999999999</v>
      </c>
      <c r="M58" s="46"/>
      <c r="N58" s="46">
        <f t="shared" si="2"/>
        <v>0</v>
      </c>
      <c r="O58" s="46">
        <f t="shared" si="3"/>
        <v>0</v>
      </c>
      <c r="P58" s="46"/>
      <c r="Q58" s="99">
        <f>P58-'7.1 без НДС 3 кв'!P58</f>
        <v>0</v>
      </c>
      <c r="R58" s="46">
        <f t="shared" si="4"/>
        <v>1.6819999999999999</v>
      </c>
      <c r="S58" s="99">
        <f t="shared" si="5"/>
        <v>-1.6819999999999999</v>
      </c>
      <c r="T58" s="99">
        <f t="shared" si="6"/>
        <v>-100</v>
      </c>
      <c r="U58" s="46"/>
      <c r="V58" s="46"/>
      <c r="W58" s="20"/>
    </row>
    <row r="59" spans="1:23" s="15" customFormat="1" ht="12" outlineLevel="1" x14ac:dyDescent="0.2">
      <c r="A59" s="51"/>
      <c r="B59" s="18" t="str">
        <f>[2]CO3!I65</f>
        <v>КЛ-6 кВ «ТП 34 (СЖД) – ТП\660»</v>
      </c>
      <c r="C59" s="46"/>
      <c r="D59" s="46">
        <f>[2]CO3!O65/1000</f>
        <v>2.4169999999999998</v>
      </c>
      <c r="E59" s="46">
        <f t="shared" si="9"/>
        <v>0</v>
      </c>
      <c r="F59" s="46"/>
      <c r="G59" s="46"/>
      <c r="H59" s="46"/>
      <c r="I59" s="46"/>
      <c r="J59" s="46"/>
      <c r="K59" s="46"/>
      <c r="L59" s="46">
        <f t="shared" si="19"/>
        <v>2.4169999999999998</v>
      </c>
      <c r="M59" s="46"/>
      <c r="N59" s="46">
        <f t="shared" si="2"/>
        <v>0</v>
      </c>
      <c r="O59" s="46">
        <f t="shared" si="3"/>
        <v>0</v>
      </c>
      <c r="P59" s="46"/>
      <c r="Q59" s="99">
        <f>P59-'7.1 без НДС 3 кв'!P59</f>
        <v>0</v>
      </c>
      <c r="R59" s="46">
        <f t="shared" si="4"/>
        <v>2.4169999999999998</v>
      </c>
      <c r="S59" s="99">
        <f t="shared" si="5"/>
        <v>-2.4169999999999998</v>
      </c>
      <c r="T59" s="99">
        <f t="shared" si="6"/>
        <v>-100</v>
      </c>
      <c r="U59" s="46"/>
      <c r="V59" s="46"/>
      <c r="W59" s="20"/>
    </row>
    <row r="60" spans="1:23" s="15" customFormat="1" ht="12" outlineLevel="1" x14ac:dyDescent="0.2">
      <c r="A60" s="51"/>
      <c r="B60" s="18" t="str">
        <f>[2]CO3!I66</f>
        <v>КЛ-6 кВ  – ВЛ 6 кВ №35</v>
      </c>
      <c r="C60" s="46"/>
      <c r="D60" s="46">
        <f>[2]CO3!O66/1000</f>
        <v>0.52500000000000002</v>
      </c>
      <c r="E60" s="46">
        <f t="shared" si="9"/>
        <v>0</v>
      </c>
      <c r="F60" s="46"/>
      <c r="G60" s="46"/>
      <c r="H60" s="46"/>
      <c r="I60" s="46"/>
      <c r="J60" s="46"/>
      <c r="K60" s="46"/>
      <c r="L60" s="46">
        <f t="shared" si="19"/>
        <v>0.52500000000000002</v>
      </c>
      <c r="M60" s="46"/>
      <c r="N60" s="46">
        <f t="shared" si="2"/>
        <v>0</v>
      </c>
      <c r="O60" s="46">
        <f t="shared" si="3"/>
        <v>0</v>
      </c>
      <c r="P60" s="46"/>
      <c r="Q60" s="99">
        <f>P60-'7.1 без НДС 3 кв'!P60</f>
        <v>0</v>
      </c>
      <c r="R60" s="46">
        <f t="shared" si="4"/>
        <v>0.52500000000000002</v>
      </c>
      <c r="S60" s="99">
        <f t="shared" si="5"/>
        <v>-0.52500000000000002</v>
      </c>
      <c r="T60" s="99">
        <f t="shared" si="6"/>
        <v>-100</v>
      </c>
      <c r="U60" s="46"/>
      <c r="V60" s="46"/>
      <c r="W60" s="20"/>
    </row>
    <row r="61" spans="1:23" s="15" customFormat="1" ht="12" outlineLevel="1" x14ac:dyDescent="0.2">
      <c r="A61" s="51"/>
      <c r="B61" s="53" t="str">
        <f>[2]CO3!$I$85</f>
        <v>КЛ 10 кВ "ЛЭП 10 кВ №12 - ТП 502"</v>
      </c>
      <c r="C61" s="46"/>
      <c r="D61" s="46">
        <v>0</v>
      </c>
      <c r="E61" s="46">
        <f t="shared" si="9"/>
        <v>5.1941000000000001E-2</v>
      </c>
      <c r="F61" s="46">
        <v>0</v>
      </c>
      <c r="G61" s="46">
        <f>[2]CO3!$P$85/1000</f>
        <v>5.1941000000000001E-2</v>
      </c>
      <c r="H61" s="46"/>
      <c r="I61" s="46">
        <f>'[3]08'!$E$380/1000000-G61</f>
        <v>0</v>
      </c>
      <c r="J61" s="46"/>
      <c r="K61" s="46"/>
      <c r="L61" s="46"/>
      <c r="M61" s="46"/>
      <c r="N61" s="46">
        <f t="shared" si="2"/>
        <v>5.1941000000000001E-2</v>
      </c>
      <c r="O61" s="46">
        <f t="shared" si="3"/>
        <v>0</v>
      </c>
      <c r="P61" s="46"/>
      <c r="Q61" s="99">
        <f>P61-'7.1 без НДС 3 кв'!P61</f>
        <v>0</v>
      </c>
      <c r="R61" s="46">
        <f t="shared" si="4"/>
        <v>-5.1941000000000001E-2</v>
      </c>
      <c r="S61" s="99">
        <f t="shared" si="5"/>
        <v>0</v>
      </c>
      <c r="T61" s="99">
        <f t="shared" si="6"/>
        <v>0</v>
      </c>
      <c r="U61" s="46"/>
      <c r="V61" s="46"/>
      <c r="W61" s="20"/>
    </row>
    <row r="62" spans="1:23" s="15" customFormat="1" ht="22.5" outlineLevel="1" x14ac:dyDescent="0.2">
      <c r="A62" s="51"/>
      <c r="B62" s="53" t="str">
        <f>[2]CO3!$I$84</f>
        <v>вынос КЛ 6-10 "ТП833-ТП217" из пятна застройки жилого комплекса, ул.Козленская (Железобетон-12)</v>
      </c>
      <c r="C62" s="46"/>
      <c r="D62" s="46">
        <v>0</v>
      </c>
      <c r="E62" s="46">
        <f t="shared" si="9"/>
        <v>0.38778540999999994</v>
      </c>
      <c r="F62" s="46">
        <v>0</v>
      </c>
      <c r="G62" s="46">
        <f>[2]CO3!$P$84/1000</f>
        <v>0.38778540999999994</v>
      </c>
      <c r="H62" s="46"/>
      <c r="I62" s="46">
        <f>'[3]08'!$E$384/1000000-G62</f>
        <v>0</v>
      </c>
      <c r="J62" s="46"/>
      <c r="K62" s="46"/>
      <c r="L62" s="46"/>
      <c r="M62" s="46"/>
      <c r="N62" s="46">
        <f t="shared" si="2"/>
        <v>0.38778540999999994</v>
      </c>
      <c r="O62" s="46">
        <f t="shared" si="3"/>
        <v>0</v>
      </c>
      <c r="P62" s="46"/>
      <c r="Q62" s="99">
        <f>P62-'7.1 без НДС 3 кв'!P62</f>
        <v>0</v>
      </c>
      <c r="R62" s="46">
        <f t="shared" si="4"/>
        <v>-0.38778540999999994</v>
      </c>
      <c r="S62" s="99">
        <f t="shared" si="5"/>
        <v>0</v>
      </c>
      <c r="T62" s="99">
        <f t="shared" si="6"/>
        <v>0</v>
      </c>
      <c r="U62" s="46"/>
      <c r="V62" s="46"/>
      <c r="W62" s="20"/>
    </row>
    <row r="63" spans="1:23" s="15" customFormat="1" ht="12" outlineLevel="1" x14ac:dyDescent="0.2">
      <c r="A63" s="51"/>
      <c r="B63" s="53" t="s">
        <v>190</v>
      </c>
      <c r="C63" s="46"/>
      <c r="D63" s="46">
        <v>0</v>
      </c>
      <c r="E63" s="46">
        <f t="shared" si="9"/>
        <v>7.1593000000000004E-2</v>
      </c>
      <c r="F63" s="46"/>
      <c r="G63" s="46"/>
      <c r="H63" s="46"/>
      <c r="I63" s="46">
        <f>'[3]08'!E381/1000000-G63</f>
        <v>7.1593000000000004E-2</v>
      </c>
      <c r="J63" s="46"/>
      <c r="K63" s="46"/>
      <c r="L63" s="46"/>
      <c r="M63" s="46"/>
      <c r="N63" s="46">
        <f t="shared" si="2"/>
        <v>7.1593000000000004E-2</v>
      </c>
      <c r="O63" s="46">
        <f t="shared" si="3"/>
        <v>0</v>
      </c>
      <c r="P63" s="46"/>
      <c r="Q63" s="99">
        <f>P63-'7.1 без НДС 3 кв'!P63</f>
        <v>0</v>
      </c>
      <c r="R63" s="46"/>
      <c r="S63" s="99">
        <f t="shared" si="5"/>
        <v>0</v>
      </c>
      <c r="T63" s="99">
        <f t="shared" si="6"/>
        <v>0</v>
      </c>
      <c r="U63" s="46"/>
      <c r="V63" s="46"/>
      <c r="W63" s="20"/>
    </row>
    <row r="64" spans="1:23" s="15" customFormat="1" ht="12" outlineLevel="1" x14ac:dyDescent="0.2">
      <c r="A64" s="51"/>
      <c r="B64" s="53" t="s">
        <v>191</v>
      </c>
      <c r="C64" s="46"/>
      <c r="D64" s="46">
        <v>0</v>
      </c>
      <c r="E64" s="46">
        <f t="shared" si="9"/>
        <v>0.105673</v>
      </c>
      <c r="F64" s="46"/>
      <c r="G64" s="46"/>
      <c r="H64" s="46"/>
      <c r="I64" s="46">
        <f>'[3]08'!E382/1000000-G64</f>
        <v>0.105673</v>
      </c>
      <c r="J64" s="46"/>
      <c r="K64" s="46"/>
      <c r="L64" s="46"/>
      <c r="M64" s="46"/>
      <c r="N64" s="46">
        <f t="shared" si="2"/>
        <v>0.105673</v>
      </c>
      <c r="O64" s="46">
        <f t="shared" si="3"/>
        <v>0</v>
      </c>
      <c r="P64" s="46"/>
      <c r="Q64" s="99">
        <f>P64-'7.1 без НДС 3 кв'!P64</f>
        <v>0</v>
      </c>
      <c r="R64" s="46"/>
      <c r="S64" s="99">
        <f t="shared" si="5"/>
        <v>0</v>
      </c>
      <c r="T64" s="99">
        <f t="shared" si="6"/>
        <v>0</v>
      </c>
      <c r="U64" s="46"/>
      <c r="V64" s="46"/>
      <c r="W64" s="20"/>
    </row>
    <row r="65" spans="1:23" s="15" customFormat="1" ht="12" outlineLevel="1" x14ac:dyDescent="0.2">
      <c r="A65" s="51"/>
      <c r="B65" s="53" t="s">
        <v>192</v>
      </c>
      <c r="C65" s="46"/>
      <c r="D65" s="46">
        <v>0</v>
      </c>
      <c r="E65" s="46">
        <f t="shared" si="9"/>
        <v>0.77496364000000006</v>
      </c>
      <c r="F65" s="46"/>
      <c r="G65" s="46"/>
      <c r="H65" s="46"/>
      <c r="I65" s="46">
        <f>'[3]08'!E383/1000000-G65</f>
        <v>0.77496364000000006</v>
      </c>
      <c r="J65" s="46"/>
      <c r="K65" s="46"/>
      <c r="L65" s="46"/>
      <c r="M65" s="46"/>
      <c r="N65" s="46">
        <f t="shared" si="2"/>
        <v>0.77496364000000006</v>
      </c>
      <c r="O65" s="46">
        <f t="shared" si="3"/>
        <v>0</v>
      </c>
      <c r="P65" s="46"/>
      <c r="Q65" s="99">
        <f>P65-'7.1 без НДС 3 кв'!P65</f>
        <v>0</v>
      </c>
      <c r="R65" s="46"/>
      <c r="S65" s="99">
        <f t="shared" si="5"/>
        <v>0</v>
      </c>
      <c r="T65" s="99">
        <f t="shared" si="6"/>
        <v>0</v>
      </c>
      <c r="U65" s="46"/>
      <c r="V65" s="46"/>
      <c r="W65" s="20"/>
    </row>
    <row r="66" spans="1:23" s="15" customFormat="1" ht="22.5" outlineLevel="1" x14ac:dyDescent="0.2">
      <c r="A66" s="51"/>
      <c r="B66" s="53" t="s">
        <v>206</v>
      </c>
      <c r="C66" s="46"/>
      <c r="D66" s="46"/>
      <c r="E66" s="46">
        <f>G66+I66+K66+M66</f>
        <v>0.1228863</v>
      </c>
      <c r="F66" s="46"/>
      <c r="G66" s="46"/>
      <c r="H66" s="46"/>
      <c r="I66" s="46"/>
      <c r="J66" s="46"/>
      <c r="K66" s="46"/>
      <c r="L66" s="46"/>
      <c r="M66" s="46">
        <f>'[9]свод 16,02 (2)'!$E$33/1000000</f>
        <v>0.1228863</v>
      </c>
      <c r="N66" s="46">
        <f t="shared" si="2"/>
        <v>0.1228863</v>
      </c>
      <c r="O66" s="46">
        <f t="shared" si="3"/>
        <v>0.1228863</v>
      </c>
      <c r="P66" s="46">
        <f>'[9]свод 16,02 (2)'!$F$33/1000000</f>
        <v>0</v>
      </c>
      <c r="Q66" s="99">
        <f>P66-'7.1 без НДС 3 кв'!P66</f>
        <v>0</v>
      </c>
      <c r="R66" s="46"/>
      <c r="S66" s="99">
        <f t="shared" si="5"/>
        <v>0.1228863</v>
      </c>
      <c r="T66" s="99">
        <f t="shared" si="6"/>
        <v>0</v>
      </c>
      <c r="U66" s="46"/>
      <c r="V66" s="46"/>
      <c r="W66" s="20"/>
    </row>
    <row r="67" spans="1:23" s="15" customFormat="1" ht="22.5" outlineLevel="1" x14ac:dyDescent="0.2">
      <c r="A67" s="51"/>
      <c r="B67" s="53" t="s">
        <v>207</v>
      </c>
      <c r="C67" s="46"/>
      <c r="D67" s="46"/>
      <c r="E67" s="46">
        <f>G67+I67+K67+M67</f>
        <v>2.1511491600000001</v>
      </c>
      <c r="F67" s="46"/>
      <c r="G67" s="46"/>
      <c r="H67" s="46"/>
      <c r="I67" s="46"/>
      <c r="J67" s="46"/>
      <c r="K67" s="46"/>
      <c r="L67" s="46"/>
      <c r="M67" s="46">
        <f>'[9]свод 16,02 (2)'!$E$36/1000000</f>
        <v>2.1511491600000001</v>
      </c>
      <c r="N67" s="46">
        <f t="shared" si="2"/>
        <v>2.1511491600000001</v>
      </c>
      <c r="O67" s="46">
        <f t="shared" si="3"/>
        <v>2.1511491600000001</v>
      </c>
      <c r="P67" s="46">
        <f>'[9]08,03 16.02'!$K$47*-1/1000000</f>
        <v>2.1511491600000001</v>
      </c>
      <c r="Q67" s="99">
        <f>P67-'7.1 без НДС 3 кв'!P67</f>
        <v>2.1511491600000001</v>
      </c>
      <c r="R67" s="46"/>
      <c r="S67" s="99">
        <f t="shared" si="5"/>
        <v>2.1511491600000001</v>
      </c>
      <c r="T67" s="99">
        <f t="shared" si="6"/>
        <v>0</v>
      </c>
      <c r="U67" s="46"/>
      <c r="V67" s="46"/>
      <c r="W67" s="20"/>
    </row>
    <row r="68" spans="1:23" s="15" customFormat="1" ht="12" outlineLevel="1" x14ac:dyDescent="0.2">
      <c r="A68" s="51"/>
      <c r="B68" s="53" t="s">
        <v>208</v>
      </c>
      <c r="C68" s="46"/>
      <c r="D68" s="46"/>
      <c r="E68" s="46">
        <f t="shared" ref="E68:E69" si="20">G68+I68+K68+M68</f>
        <v>-0.36605504</v>
      </c>
      <c r="F68" s="46"/>
      <c r="G68" s="46"/>
      <c r="H68" s="46"/>
      <c r="I68" s="46"/>
      <c r="J68" s="46"/>
      <c r="K68" s="46"/>
      <c r="L68" s="46"/>
      <c r="M68" s="46">
        <f>'[9]свод 16,02 (2)'!$E$37/1000000</f>
        <v>-0.36605504</v>
      </c>
      <c r="N68" s="46">
        <f t="shared" si="2"/>
        <v>-0.36605504</v>
      </c>
      <c r="O68" s="46">
        <f t="shared" si="3"/>
        <v>-0.36605504</v>
      </c>
      <c r="P68" s="46">
        <f>'[9]свод 16,02 (2)'!$F$37/1000000</f>
        <v>0</v>
      </c>
      <c r="Q68" s="99">
        <f>P68-'7.1 без НДС 3 кв'!P68</f>
        <v>0</v>
      </c>
      <c r="R68" s="46"/>
      <c r="S68" s="99">
        <f t="shared" si="5"/>
        <v>-0.36605504</v>
      </c>
      <c r="T68" s="99">
        <f t="shared" si="6"/>
        <v>0</v>
      </c>
      <c r="U68" s="46"/>
      <c r="V68" s="46"/>
      <c r="W68" s="20"/>
    </row>
    <row r="69" spans="1:23" s="15" customFormat="1" ht="12" outlineLevel="1" x14ac:dyDescent="0.2">
      <c r="A69" s="51"/>
      <c r="B69" s="53" t="s">
        <v>209</v>
      </c>
      <c r="C69" s="46"/>
      <c r="D69" s="46"/>
      <c r="E69" s="46">
        <f t="shared" si="20"/>
        <v>1.6258999999999999E-2</v>
      </c>
      <c r="F69" s="46"/>
      <c r="G69" s="46"/>
      <c r="H69" s="46"/>
      <c r="I69" s="46"/>
      <c r="J69" s="46"/>
      <c r="K69" s="46"/>
      <c r="L69" s="46"/>
      <c r="M69" s="46">
        <f>'[9]свод 16,02 (2)'!$E$38/1000000</f>
        <v>1.6258999999999999E-2</v>
      </c>
      <c r="N69" s="46">
        <f t="shared" si="2"/>
        <v>1.6258999999999999E-2</v>
      </c>
      <c r="O69" s="46">
        <f t="shared" si="3"/>
        <v>1.6258999999999999E-2</v>
      </c>
      <c r="P69" s="46">
        <f>'[9]свод 16,02 (2)'!$F$38/1000000</f>
        <v>0</v>
      </c>
      <c r="Q69" s="99">
        <f>P69-'7.1 без НДС 3 кв'!P69</f>
        <v>0</v>
      </c>
      <c r="R69" s="46"/>
      <c r="S69" s="99">
        <f t="shared" si="5"/>
        <v>1.6258999999999999E-2</v>
      </c>
      <c r="T69" s="99">
        <f t="shared" si="6"/>
        <v>0</v>
      </c>
      <c r="U69" s="46"/>
      <c r="V69" s="46"/>
      <c r="W69" s="20"/>
    </row>
    <row r="70" spans="1:23" s="55" customFormat="1" ht="12" outlineLevel="1" x14ac:dyDescent="0.15">
      <c r="A70" s="50" t="s">
        <v>89</v>
      </c>
      <c r="B70" s="54" t="s">
        <v>138</v>
      </c>
      <c r="C70" s="48"/>
      <c r="D70" s="99">
        <f>SUM(D71:D85)</f>
        <v>7.65</v>
      </c>
      <c r="E70" s="99">
        <f t="shared" ref="E70:L70" si="21">SUM(E71:E85)</f>
        <v>0.96277966999999998</v>
      </c>
      <c r="F70" s="99">
        <f t="shared" si="21"/>
        <v>0.35</v>
      </c>
      <c r="G70" s="99">
        <f t="shared" si="21"/>
        <v>0</v>
      </c>
      <c r="H70" s="99">
        <f t="shared" si="21"/>
        <v>2.98</v>
      </c>
      <c r="I70" s="99">
        <f t="shared" si="21"/>
        <v>0.42857360999999999</v>
      </c>
      <c r="J70" s="99">
        <f t="shared" si="21"/>
        <v>3.02</v>
      </c>
      <c r="K70" s="99">
        <f t="shared" si="21"/>
        <v>0</v>
      </c>
      <c r="L70" s="99">
        <f t="shared" si="21"/>
        <v>1.2999999999999998</v>
      </c>
      <c r="M70" s="99">
        <f>SUM(M71:M85)</f>
        <v>0.53420606000000004</v>
      </c>
      <c r="N70" s="48">
        <f t="shared" si="2"/>
        <v>0.96277966999999998</v>
      </c>
      <c r="O70" s="48">
        <f t="shared" si="3"/>
        <v>0.53420606000000004</v>
      </c>
      <c r="P70" s="99">
        <f>SUM(P71:P85)</f>
        <v>0</v>
      </c>
      <c r="Q70" s="99">
        <f>P70-'7.1 без НДС 3 кв'!P70</f>
        <v>0</v>
      </c>
      <c r="R70" s="48">
        <f t="shared" ref="R70" si="22">SUM(R71:R83)</f>
        <v>7.65</v>
      </c>
      <c r="S70" s="99">
        <f t="shared" si="5"/>
        <v>-0.76579393999999978</v>
      </c>
      <c r="T70" s="99">
        <f t="shared" si="6"/>
        <v>-58.907226153846146</v>
      </c>
      <c r="U70" s="48">
        <f t="shared" ref="U70:W70" si="23">SUM(U71:U82)</f>
        <v>0</v>
      </c>
      <c r="V70" s="48">
        <f t="shared" si="23"/>
        <v>0</v>
      </c>
      <c r="W70" s="48">
        <f t="shared" si="23"/>
        <v>0</v>
      </c>
    </row>
    <row r="71" spans="1:23" ht="12" outlineLevel="1" x14ac:dyDescent="0.2">
      <c r="A71" s="51"/>
      <c r="B71" s="18" t="str">
        <f>[2]CO3!I67</f>
        <v>ВЛ-0,4 кВ от ТП-548 (Вологда)</v>
      </c>
      <c r="C71" s="46"/>
      <c r="D71" s="46">
        <f>[2]CO3!O67/1000</f>
        <v>1.448</v>
      </c>
      <c r="E71" s="46">
        <f t="shared" si="9"/>
        <v>0</v>
      </c>
      <c r="F71" s="46">
        <v>0.35</v>
      </c>
      <c r="G71" s="46"/>
      <c r="H71" s="46">
        <f>D71-F71</f>
        <v>1.0979999999999999</v>
      </c>
      <c r="I71" s="46"/>
      <c r="J71" s="46"/>
      <c r="K71" s="46"/>
      <c r="L71" s="46"/>
      <c r="M71" s="46"/>
      <c r="N71" s="46">
        <f t="shared" si="2"/>
        <v>0</v>
      </c>
      <c r="O71" s="46">
        <f t="shared" si="3"/>
        <v>0</v>
      </c>
      <c r="P71" s="46"/>
      <c r="Q71" s="99">
        <f>P71-'7.1 без НДС 3 кв'!P71</f>
        <v>0</v>
      </c>
      <c r="R71" s="46">
        <f t="shared" si="4"/>
        <v>1.448</v>
      </c>
      <c r="S71" s="99">
        <f t="shared" si="5"/>
        <v>0</v>
      </c>
      <c r="T71" s="99">
        <f t="shared" si="6"/>
        <v>0</v>
      </c>
      <c r="U71" s="46"/>
      <c r="V71" s="46"/>
      <c r="W71" s="20"/>
    </row>
    <row r="72" spans="1:23" ht="12" outlineLevel="1" x14ac:dyDescent="0.2">
      <c r="A72" s="51"/>
      <c r="B72" s="18" t="str">
        <f>[2]CO3!I68</f>
        <v>ВЛ-0,4 кВ от ТП-549 (Вологда)</v>
      </c>
      <c r="C72" s="46"/>
      <c r="D72" s="46">
        <f>[2]CO3!O68/1000</f>
        <v>1.081</v>
      </c>
      <c r="E72" s="46">
        <f t="shared" si="9"/>
        <v>0</v>
      </c>
      <c r="F72" s="46"/>
      <c r="G72" s="46"/>
      <c r="H72" s="46">
        <f>D72</f>
        <v>1.081</v>
      </c>
      <c r="I72" s="46"/>
      <c r="J72" s="46"/>
      <c r="K72" s="46"/>
      <c r="L72" s="46"/>
      <c r="M72" s="46"/>
      <c r="N72" s="46">
        <f t="shared" si="2"/>
        <v>0</v>
      </c>
      <c r="O72" s="46">
        <f t="shared" si="3"/>
        <v>0</v>
      </c>
      <c r="P72" s="46"/>
      <c r="Q72" s="99">
        <f>P72-'7.1 без НДС 3 кв'!P72</f>
        <v>0</v>
      </c>
      <c r="R72" s="46">
        <f t="shared" si="4"/>
        <v>1.081</v>
      </c>
      <c r="S72" s="99">
        <f t="shared" si="5"/>
        <v>0</v>
      </c>
      <c r="T72" s="99">
        <f t="shared" si="6"/>
        <v>0</v>
      </c>
      <c r="U72" s="46"/>
      <c r="V72" s="46"/>
      <c r="W72" s="20"/>
    </row>
    <row r="73" spans="1:23" ht="12" outlineLevel="1" x14ac:dyDescent="0.2">
      <c r="A73" s="51"/>
      <c r="B73" s="18" t="str">
        <f>[2]CO3!I69</f>
        <v>ВЛ-0,4 кВ от ТП-598 (Вологда)</v>
      </c>
      <c r="C73" s="46"/>
      <c r="D73" s="46">
        <f>[2]CO3!O69/1000</f>
        <v>0.53</v>
      </c>
      <c r="E73" s="46">
        <f t="shared" si="9"/>
        <v>0</v>
      </c>
      <c r="F73" s="46"/>
      <c r="G73" s="46"/>
      <c r="H73" s="46">
        <f>D73</f>
        <v>0.53</v>
      </c>
      <c r="I73" s="46"/>
      <c r="J73" s="46"/>
      <c r="K73" s="46"/>
      <c r="L73" s="46"/>
      <c r="M73" s="46"/>
      <c r="N73" s="46">
        <f t="shared" si="2"/>
        <v>0</v>
      </c>
      <c r="O73" s="46">
        <f t="shared" si="3"/>
        <v>0</v>
      </c>
      <c r="P73" s="46"/>
      <c r="Q73" s="99">
        <f>P73-'7.1 без НДС 3 кв'!P73</f>
        <v>0</v>
      </c>
      <c r="R73" s="46">
        <f t="shared" si="4"/>
        <v>0.53</v>
      </c>
      <c r="S73" s="99">
        <f t="shared" si="5"/>
        <v>0</v>
      </c>
      <c r="T73" s="99">
        <f t="shared" si="6"/>
        <v>0</v>
      </c>
      <c r="U73" s="46"/>
      <c r="V73" s="46"/>
      <c r="W73" s="20"/>
    </row>
    <row r="74" spans="1:23" ht="12" outlineLevel="1" x14ac:dyDescent="0.2">
      <c r="A74" s="51"/>
      <c r="B74" s="18" t="str">
        <f>[2]CO3!I70</f>
        <v>ВЛ-0,4 кВ от ТП-34 (Вологда)</v>
      </c>
      <c r="C74" s="46"/>
      <c r="D74" s="46">
        <f>[2]CO3!O70/1000</f>
        <v>0.32600000000000001</v>
      </c>
      <c r="E74" s="46">
        <f t="shared" si="9"/>
        <v>0</v>
      </c>
      <c r="F74" s="46"/>
      <c r="G74" s="46"/>
      <c r="H74" s="46">
        <f>2.98+(D74-SUM(H71:H73,D74))</f>
        <v>0.27100000000000035</v>
      </c>
      <c r="I74" s="46"/>
      <c r="J74" s="46">
        <f>D74-H74</f>
        <v>5.499999999999966E-2</v>
      </c>
      <c r="K74" s="46"/>
      <c r="L74" s="46"/>
      <c r="M74" s="46"/>
      <c r="N74" s="46">
        <f t="shared" si="2"/>
        <v>0</v>
      </c>
      <c r="O74" s="46">
        <f t="shared" si="3"/>
        <v>0</v>
      </c>
      <c r="P74" s="46"/>
      <c r="Q74" s="99">
        <f>P74-'7.1 без НДС 3 кв'!P74</f>
        <v>0</v>
      </c>
      <c r="R74" s="46">
        <f t="shared" si="4"/>
        <v>0.32600000000000001</v>
      </c>
      <c r="S74" s="99">
        <f t="shared" si="5"/>
        <v>0</v>
      </c>
      <c r="T74" s="99">
        <f t="shared" si="6"/>
        <v>0</v>
      </c>
      <c r="U74" s="46"/>
      <c r="V74" s="46"/>
      <c r="W74" s="20"/>
    </row>
    <row r="75" spans="1:23" ht="12" outlineLevel="1" x14ac:dyDescent="0.2">
      <c r="A75" s="51"/>
      <c r="B75" s="18" t="str">
        <f>[2]CO3!I71</f>
        <v>ВЛ-0,4 кВ от ТП-132 (Вологда)</v>
      </c>
      <c r="C75" s="46"/>
      <c r="D75" s="46">
        <f>[2]CO3!O71/1000</f>
        <v>0.34699999999999998</v>
      </c>
      <c r="E75" s="46">
        <f t="shared" si="9"/>
        <v>0</v>
      </c>
      <c r="F75" s="46"/>
      <c r="G75" s="46"/>
      <c r="H75" s="46"/>
      <c r="I75" s="46"/>
      <c r="J75" s="46">
        <f>D75</f>
        <v>0.34699999999999998</v>
      </c>
      <c r="K75" s="46"/>
      <c r="L75" s="46"/>
      <c r="M75" s="46"/>
      <c r="N75" s="46">
        <f t="shared" si="2"/>
        <v>0</v>
      </c>
      <c r="O75" s="46">
        <f t="shared" si="3"/>
        <v>0</v>
      </c>
      <c r="P75" s="46"/>
      <c r="Q75" s="99">
        <f>P75-'7.1 без НДС 3 кв'!P75</f>
        <v>0</v>
      </c>
      <c r="R75" s="46">
        <f t="shared" si="4"/>
        <v>0.34699999999999998</v>
      </c>
      <c r="S75" s="99">
        <f t="shared" si="5"/>
        <v>0</v>
      </c>
      <c r="T75" s="99">
        <f t="shared" si="6"/>
        <v>0</v>
      </c>
      <c r="U75" s="46"/>
      <c r="V75" s="46"/>
      <c r="W75" s="20"/>
    </row>
    <row r="76" spans="1:23" ht="12" outlineLevel="1" x14ac:dyDescent="0.2">
      <c r="A76" s="51"/>
      <c r="B76" s="18" t="str">
        <f>[2]CO3!I72</f>
        <v>ВЛ-0,4 кВ от ТП-454 (Вологда)</v>
      </c>
      <c r="C76" s="46"/>
      <c r="D76" s="46">
        <f>[2]CO3!O72/1000</f>
        <v>0.31</v>
      </c>
      <c r="E76" s="46">
        <f t="shared" si="9"/>
        <v>0</v>
      </c>
      <c r="F76" s="46"/>
      <c r="G76" s="46"/>
      <c r="H76" s="46"/>
      <c r="I76" s="46"/>
      <c r="J76" s="46">
        <f t="shared" ref="J76:J79" si="24">D76</f>
        <v>0.31</v>
      </c>
      <c r="K76" s="46"/>
      <c r="L76" s="46"/>
      <c r="M76" s="46"/>
      <c r="N76" s="46">
        <f t="shared" si="2"/>
        <v>0</v>
      </c>
      <c r="O76" s="46">
        <f t="shared" si="3"/>
        <v>0</v>
      </c>
      <c r="P76" s="46"/>
      <c r="Q76" s="99">
        <f>P76-'7.1 без НДС 3 кв'!P76</f>
        <v>0</v>
      </c>
      <c r="R76" s="46">
        <f t="shared" si="4"/>
        <v>0.31</v>
      </c>
      <c r="S76" s="99">
        <f t="shared" si="5"/>
        <v>0</v>
      </c>
      <c r="T76" s="99">
        <f t="shared" si="6"/>
        <v>0</v>
      </c>
      <c r="U76" s="46"/>
      <c r="V76" s="46"/>
      <c r="W76" s="20"/>
    </row>
    <row r="77" spans="1:23" ht="12" outlineLevel="1" x14ac:dyDescent="0.2">
      <c r="A77" s="51"/>
      <c r="B77" s="18" t="str">
        <f>[2]CO3!I73</f>
        <v>ВЛ-0,4 кВ от ТП-620 (Вологда)</v>
      </c>
      <c r="C77" s="46"/>
      <c r="D77" s="46">
        <f>[2]CO3!O73/1000</f>
        <v>0.71799999999999997</v>
      </c>
      <c r="E77" s="46">
        <f t="shared" si="9"/>
        <v>0</v>
      </c>
      <c r="F77" s="46"/>
      <c r="G77" s="46"/>
      <c r="H77" s="46"/>
      <c r="I77" s="46"/>
      <c r="J77" s="46">
        <f t="shared" si="24"/>
        <v>0.71799999999999997</v>
      </c>
      <c r="K77" s="46"/>
      <c r="L77" s="46"/>
      <c r="M77" s="46"/>
      <c r="N77" s="46">
        <f t="shared" ref="N77:N104" si="25">E77</f>
        <v>0</v>
      </c>
      <c r="O77" s="46">
        <f t="shared" ref="O77:O103" si="26">M77</f>
        <v>0</v>
      </c>
      <c r="P77" s="46"/>
      <c r="Q77" s="99">
        <f>P77-'7.1 без НДС 3 кв'!P77</f>
        <v>0</v>
      </c>
      <c r="R77" s="46">
        <f t="shared" si="4"/>
        <v>0.71799999999999997</v>
      </c>
      <c r="S77" s="99">
        <f t="shared" ref="S77:S104" si="27">M77-L77</f>
        <v>0</v>
      </c>
      <c r="T77" s="99">
        <f t="shared" ref="T77:T104" si="28">IF(L77&gt;0,(M77/L77*100-100),0)</f>
        <v>0</v>
      </c>
      <c r="U77" s="46"/>
      <c r="V77" s="46"/>
      <c r="W77" s="20"/>
    </row>
    <row r="78" spans="1:23" ht="12" outlineLevel="1" x14ac:dyDescent="0.2">
      <c r="A78" s="51"/>
      <c r="B78" s="18" t="str">
        <f>[2]CO3!I74</f>
        <v>ВЛ-0,4 кВ от ТП-320 (Вологда)</v>
      </c>
      <c r="C78" s="46"/>
      <c r="D78" s="46">
        <f>[2]CO3!O74/1000</f>
        <v>0.55100000000000005</v>
      </c>
      <c r="E78" s="46">
        <f t="shared" si="9"/>
        <v>0</v>
      </c>
      <c r="F78" s="46"/>
      <c r="G78" s="46"/>
      <c r="H78" s="46"/>
      <c r="I78" s="46"/>
      <c r="J78" s="46">
        <f t="shared" si="24"/>
        <v>0.55100000000000005</v>
      </c>
      <c r="K78" s="46"/>
      <c r="L78" s="46"/>
      <c r="M78" s="46"/>
      <c r="N78" s="46">
        <f t="shared" si="25"/>
        <v>0</v>
      </c>
      <c r="O78" s="46">
        <f t="shared" si="26"/>
        <v>0</v>
      </c>
      <c r="P78" s="46"/>
      <c r="Q78" s="99">
        <f>P78-'7.1 без НДС 3 кв'!P78</f>
        <v>0</v>
      </c>
      <c r="R78" s="46">
        <f t="shared" si="4"/>
        <v>0.55100000000000005</v>
      </c>
      <c r="S78" s="99">
        <f t="shared" si="27"/>
        <v>0</v>
      </c>
      <c r="T78" s="99">
        <f t="shared" si="28"/>
        <v>0</v>
      </c>
      <c r="U78" s="46"/>
      <c r="V78" s="46"/>
      <c r="W78" s="20"/>
    </row>
    <row r="79" spans="1:23" ht="12" outlineLevel="1" x14ac:dyDescent="0.2">
      <c r="A79" s="51"/>
      <c r="B79" s="18" t="str">
        <f>[2]CO3!I75</f>
        <v>ВЛ-0,4 кВ от ТП-723 (Вологда)</v>
      </c>
      <c r="C79" s="46"/>
      <c r="D79" s="46">
        <f>[2]CO3!O75/1000</f>
        <v>0.751</v>
      </c>
      <c r="E79" s="46">
        <f t="shared" si="9"/>
        <v>0</v>
      </c>
      <c r="F79" s="46"/>
      <c r="G79" s="46"/>
      <c r="H79" s="46"/>
      <c r="I79" s="46"/>
      <c r="J79" s="46">
        <f t="shared" si="24"/>
        <v>0.751</v>
      </c>
      <c r="K79" s="46"/>
      <c r="L79" s="46"/>
      <c r="M79" s="46"/>
      <c r="N79" s="46">
        <f t="shared" si="25"/>
        <v>0</v>
      </c>
      <c r="O79" s="46">
        <f t="shared" si="26"/>
        <v>0</v>
      </c>
      <c r="P79" s="46"/>
      <c r="Q79" s="99">
        <f>P79-'7.1 без НДС 3 кв'!P79</f>
        <v>0</v>
      </c>
      <c r="R79" s="46">
        <f t="shared" si="4"/>
        <v>0.751</v>
      </c>
      <c r="S79" s="99">
        <f t="shared" si="27"/>
        <v>0</v>
      </c>
      <c r="T79" s="99">
        <f t="shared" si="28"/>
        <v>0</v>
      </c>
      <c r="U79" s="46"/>
      <c r="V79" s="46"/>
      <c r="W79" s="20"/>
    </row>
    <row r="80" spans="1:23" ht="12" outlineLevel="1" x14ac:dyDescent="0.2">
      <c r="A80" s="51"/>
      <c r="B80" s="18" t="str">
        <f>[2]CO3!I76</f>
        <v>ВЛ-0,4 кВ от ТП-260 (Вологда)</v>
      </c>
      <c r="C80" s="46"/>
      <c r="D80" s="46">
        <f>[2]CO3!O76/1000</f>
        <v>0.69399999999999995</v>
      </c>
      <c r="E80" s="46">
        <f t="shared" si="9"/>
        <v>0</v>
      </c>
      <c r="F80" s="46"/>
      <c r="G80" s="46"/>
      <c r="H80" s="46"/>
      <c r="I80" s="46"/>
      <c r="J80" s="46">
        <f>3.02+(D80-SUM(J74:J79,D80))</f>
        <v>0.28800000000000026</v>
      </c>
      <c r="K80" s="46"/>
      <c r="L80" s="46">
        <f>D80-J80</f>
        <v>0.40599999999999969</v>
      </c>
      <c r="M80" s="46"/>
      <c r="N80" s="46">
        <f t="shared" si="25"/>
        <v>0</v>
      </c>
      <c r="O80" s="46">
        <f t="shared" si="26"/>
        <v>0</v>
      </c>
      <c r="P80" s="46"/>
      <c r="Q80" s="99">
        <f>P80-'7.1 без НДС 3 кв'!P80</f>
        <v>0</v>
      </c>
      <c r="R80" s="46">
        <f t="shared" si="4"/>
        <v>0.69399999999999995</v>
      </c>
      <c r="S80" s="99">
        <f t="shared" si="27"/>
        <v>-0.40599999999999969</v>
      </c>
      <c r="T80" s="99">
        <f t="shared" si="28"/>
        <v>-100</v>
      </c>
      <c r="U80" s="46"/>
      <c r="V80" s="46"/>
      <c r="W80" s="20"/>
    </row>
    <row r="81" spans="1:24" ht="12" outlineLevel="1" x14ac:dyDescent="0.2">
      <c r="A81" s="51"/>
      <c r="B81" s="18" t="str">
        <f>[2]CO3!I77</f>
        <v>ВЛ-0,4 кВ от ТП-139 (Вологда)</v>
      </c>
      <c r="C81" s="46"/>
      <c r="D81" s="46">
        <f>[2]CO3!O77/1000</f>
        <v>0.60399999999999998</v>
      </c>
      <c r="E81" s="46">
        <f t="shared" si="9"/>
        <v>0</v>
      </c>
      <c r="F81" s="46"/>
      <c r="G81" s="46"/>
      <c r="H81" s="46"/>
      <c r="I81" s="46"/>
      <c r="J81" s="46"/>
      <c r="K81" s="46"/>
      <c r="L81" s="46">
        <f t="shared" ref="L81:L82" si="29">D81-J81</f>
        <v>0.60399999999999998</v>
      </c>
      <c r="M81" s="46"/>
      <c r="N81" s="46">
        <f t="shared" si="25"/>
        <v>0</v>
      </c>
      <c r="O81" s="46">
        <f t="shared" si="26"/>
        <v>0</v>
      </c>
      <c r="P81" s="46"/>
      <c r="Q81" s="99">
        <f>P81-'7.1 без НДС 3 кв'!P81</f>
        <v>0</v>
      </c>
      <c r="R81" s="46">
        <f t="shared" si="4"/>
        <v>0.60399999999999998</v>
      </c>
      <c r="S81" s="99">
        <f t="shared" si="27"/>
        <v>-0.60399999999999998</v>
      </c>
      <c r="T81" s="99">
        <f t="shared" si="28"/>
        <v>-100</v>
      </c>
      <c r="U81" s="46"/>
      <c r="V81" s="46"/>
      <c r="W81" s="20"/>
    </row>
    <row r="82" spans="1:24" ht="12" outlineLevel="1" x14ac:dyDescent="0.2">
      <c r="A82" s="51"/>
      <c r="B82" s="18" t="str">
        <f>[2]CO3!I78</f>
        <v>ВЛ-0,4 кВ от ТП-427 (Вологда)</v>
      </c>
      <c r="C82" s="46"/>
      <c r="D82" s="46">
        <f>[2]CO3!O78/1000</f>
        <v>0.28999999999999998</v>
      </c>
      <c r="E82" s="46">
        <f t="shared" si="9"/>
        <v>0</v>
      </c>
      <c r="F82" s="46"/>
      <c r="G82" s="46"/>
      <c r="H82" s="46"/>
      <c r="I82" s="46"/>
      <c r="J82" s="46"/>
      <c r="K82" s="46"/>
      <c r="L82" s="46">
        <f t="shared" si="29"/>
        <v>0.28999999999999998</v>
      </c>
      <c r="M82" s="46"/>
      <c r="N82" s="46">
        <f t="shared" si="25"/>
        <v>0</v>
      </c>
      <c r="O82" s="46">
        <f t="shared" si="26"/>
        <v>0</v>
      </c>
      <c r="P82" s="46"/>
      <c r="Q82" s="99">
        <f>P82-'7.1 без НДС 3 кв'!P82</f>
        <v>0</v>
      </c>
      <c r="R82" s="46">
        <f t="shared" si="4"/>
        <v>0.28999999999999998</v>
      </c>
      <c r="S82" s="99">
        <f t="shared" si="27"/>
        <v>-0.28999999999999998</v>
      </c>
      <c r="T82" s="99">
        <f t="shared" si="28"/>
        <v>-100</v>
      </c>
      <c r="U82" s="46"/>
      <c r="V82" s="46"/>
      <c r="W82" s="20"/>
    </row>
    <row r="83" spans="1:24" ht="23.25" customHeight="1" outlineLevel="1" x14ac:dyDescent="0.2">
      <c r="A83" s="51"/>
      <c r="B83" s="53" t="s">
        <v>193</v>
      </c>
      <c r="C83" s="46"/>
      <c r="D83" s="46">
        <v>0</v>
      </c>
      <c r="E83" s="46">
        <f t="shared" si="9"/>
        <v>0.42857360999999999</v>
      </c>
      <c r="F83" s="46"/>
      <c r="G83" s="46"/>
      <c r="H83" s="46"/>
      <c r="I83" s="46">
        <f>'[3]08'!$E$387/1000000-G83</f>
        <v>0.42857360999999999</v>
      </c>
      <c r="J83" s="46"/>
      <c r="K83" s="46"/>
      <c r="L83" s="46"/>
      <c r="M83" s="46"/>
      <c r="N83" s="46">
        <f t="shared" si="25"/>
        <v>0.42857360999999999</v>
      </c>
      <c r="O83" s="46">
        <f t="shared" si="26"/>
        <v>0</v>
      </c>
      <c r="P83" s="46"/>
      <c r="Q83" s="99">
        <f>P83-'7.1 без НДС 3 кв'!P83</f>
        <v>0</v>
      </c>
      <c r="R83" s="46"/>
      <c r="S83" s="99">
        <f t="shared" si="27"/>
        <v>0</v>
      </c>
      <c r="T83" s="99">
        <f t="shared" si="28"/>
        <v>0</v>
      </c>
      <c r="U83" s="46"/>
      <c r="V83" s="46"/>
      <c r="W83" s="20"/>
    </row>
    <row r="84" spans="1:24" ht="23.25" customHeight="1" outlineLevel="1" x14ac:dyDescent="0.2">
      <c r="A84" s="51"/>
      <c r="B84" s="53" t="s">
        <v>210</v>
      </c>
      <c r="C84" s="46"/>
      <c r="D84" s="46"/>
      <c r="E84" s="46">
        <f t="shared" si="9"/>
        <v>0.21546717999999998</v>
      </c>
      <c r="F84" s="46"/>
      <c r="G84" s="46"/>
      <c r="H84" s="46"/>
      <c r="I84" s="46"/>
      <c r="J84" s="46"/>
      <c r="K84" s="46"/>
      <c r="L84" s="46"/>
      <c r="M84" s="46">
        <f>'[9]свод 16,02 (2)'!$E$7/1000000</f>
        <v>0.21546717999999998</v>
      </c>
      <c r="N84" s="46">
        <f t="shared" si="25"/>
        <v>0.21546717999999998</v>
      </c>
      <c r="O84" s="46">
        <f t="shared" si="26"/>
        <v>0.21546717999999998</v>
      </c>
      <c r="P84" s="46"/>
      <c r="Q84" s="99">
        <f>P84-'7.1 без НДС 3 кв'!P84</f>
        <v>0</v>
      </c>
      <c r="R84" s="46"/>
      <c r="S84" s="99">
        <f t="shared" si="27"/>
        <v>0.21546717999999998</v>
      </c>
      <c r="T84" s="99">
        <f t="shared" si="28"/>
        <v>0</v>
      </c>
      <c r="U84" s="46"/>
      <c r="V84" s="46"/>
      <c r="W84" s="20"/>
    </row>
    <row r="85" spans="1:24" ht="23.25" customHeight="1" outlineLevel="1" x14ac:dyDescent="0.2">
      <c r="A85" s="51"/>
      <c r="B85" s="53" t="s">
        <v>211</v>
      </c>
      <c r="C85" s="46"/>
      <c r="D85" s="46"/>
      <c r="E85" s="46">
        <f t="shared" si="9"/>
        <v>0.31873888</v>
      </c>
      <c r="F85" s="46"/>
      <c r="G85" s="46"/>
      <c r="H85" s="46"/>
      <c r="I85" s="46"/>
      <c r="J85" s="46"/>
      <c r="K85" s="46"/>
      <c r="L85" s="46"/>
      <c r="M85" s="46">
        <f>'[9]свод 16,02 (2)'!$E$10/1000000</f>
        <v>0.31873888</v>
      </c>
      <c r="N85" s="46">
        <f t="shared" si="25"/>
        <v>0.31873888</v>
      </c>
      <c r="O85" s="46">
        <f t="shared" si="26"/>
        <v>0.31873888</v>
      </c>
      <c r="P85" s="46"/>
      <c r="Q85" s="99">
        <f>P85-'7.1 без НДС 3 кв'!P85</f>
        <v>0</v>
      </c>
      <c r="R85" s="46"/>
      <c r="S85" s="99">
        <f t="shared" si="27"/>
        <v>0.31873888</v>
      </c>
      <c r="T85" s="99">
        <f t="shared" si="28"/>
        <v>0</v>
      </c>
      <c r="U85" s="46"/>
      <c r="V85" s="46"/>
      <c r="W85" s="20"/>
    </row>
    <row r="86" spans="1:24" s="17" customFormat="1" ht="12" outlineLevel="1" x14ac:dyDescent="0.2">
      <c r="A86" s="50" t="s">
        <v>92</v>
      </c>
      <c r="B86" s="54" t="s">
        <v>139</v>
      </c>
      <c r="C86" s="47"/>
      <c r="D86" s="47">
        <f>SUM(D87:D91)</f>
        <v>5.1000000000000005</v>
      </c>
      <c r="E86" s="47">
        <f>SUM(E87:E91)</f>
        <v>1.3509726299999998</v>
      </c>
      <c r="F86" s="47">
        <f t="shared" ref="F86" si="30">SUM(F87:F91)</f>
        <v>0</v>
      </c>
      <c r="G86" s="47">
        <f t="shared" ref="G86" si="31">SUM(G87:G91)</f>
        <v>1.3429138299999999</v>
      </c>
      <c r="H86" s="47">
        <f t="shared" ref="H86" si="32">SUM(H87:H91)</f>
        <v>2.09</v>
      </c>
      <c r="I86" s="47">
        <f t="shared" ref="I86" si="33">SUM(I87:I91)</f>
        <v>8.0587999999999216E-3</v>
      </c>
      <c r="J86" s="47">
        <f t="shared" ref="J86" si="34">SUM(J87:J91)</f>
        <v>2.2799999999999998</v>
      </c>
      <c r="K86" s="47">
        <f t="shared" ref="K86" si="35">SUM(K87:K91)</f>
        <v>0</v>
      </c>
      <c r="L86" s="47">
        <f t="shared" ref="L86" si="36">SUM(L87:L91)</f>
        <v>0.7300000000000002</v>
      </c>
      <c r="M86" s="47">
        <f t="shared" ref="M86" si="37">SUM(M87:M91)</f>
        <v>0</v>
      </c>
      <c r="N86" s="47">
        <f t="shared" si="25"/>
        <v>1.3509726299999998</v>
      </c>
      <c r="O86" s="47">
        <f t="shared" si="26"/>
        <v>0</v>
      </c>
      <c r="P86" s="47">
        <f t="shared" ref="P86" si="38">SUM(P87:P91)</f>
        <v>0</v>
      </c>
      <c r="Q86" s="99">
        <f>P86-'7.1 без НДС 3 кв'!P86</f>
        <v>0</v>
      </c>
      <c r="R86" s="47">
        <f t="shared" si="4"/>
        <v>3.7490273700000012</v>
      </c>
      <c r="S86" s="99">
        <f t="shared" si="27"/>
        <v>-0.7300000000000002</v>
      </c>
      <c r="T86" s="99">
        <f t="shared" si="28"/>
        <v>-100</v>
      </c>
      <c r="U86" s="47">
        <f t="shared" ref="U86" si="39">SUM(U87:U91)</f>
        <v>0</v>
      </c>
      <c r="V86" s="47">
        <f t="shared" ref="V86" si="40">SUM(V87:V91)</f>
        <v>0</v>
      </c>
      <c r="W86" s="47">
        <f t="shared" ref="W86" si="41">SUM(W87:W91)</f>
        <v>0</v>
      </c>
      <c r="X86" s="47">
        <f t="shared" ref="X86" si="42">SUM(X87:X91)</f>
        <v>0</v>
      </c>
    </row>
    <row r="87" spans="1:24" s="15" customFormat="1" ht="12" outlineLevel="1" x14ac:dyDescent="0.2">
      <c r="A87" s="51"/>
      <c r="B87" s="18" t="str">
        <f>[2]CO3!I79</f>
        <v xml:space="preserve">ВЛ-10 кВ №1 </v>
      </c>
      <c r="C87" s="46"/>
      <c r="D87" s="46">
        <f>[2]CO3!O79/1000</f>
        <v>0.71</v>
      </c>
      <c r="E87" s="46">
        <f t="shared" si="9"/>
        <v>0</v>
      </c>
      <c r="F87" s="46"/>
      <c r="G87" s="46"/>
      <c r="H87" s="46">
        <f>D87</f>
        <v>0.71</v>
      </c>
      <c r="I87" s="46"/>
      <c r="J87" s="46"/>
      <c r="K87" s="46"/>
      <c r="L87" s="46"/>
      <c r="M87" s="46"/>
      <c r="N87" s="46">
        <f t="shared" si="25"/>
        <v>0</v>
      </c>
      <c r="O87" s="46">
        <f t="shared" si="26"/>
        <v>0</v>
      </c>
      <c r="P87" s="46"/>
      <c r="Q87" s="99">
        <f>P87-'7.1 без НДС 3 кв'!P87</f>
        <v>0</v>
      </c>
      <c r="R87" s="46">
        <f t="shared" si="4"/>
        <v>0.71</v>
      </c>
      <c r="S87" s="99">
        <f t="shared" si="27"/>
        <v>0</v>
      </c>
      <c r="T87" s="99">
        <f t="shared" si="28"/>
        <v>0</v>
      </c>
      <c r="U87" s="46"/>
      <c r="V87" s="46"/>
      <c r="W87" s="20"/>
    </row>
    <row r="88" spans="1:24" s="15" customFormat="1" ht="12" outlineLevel="1" x14ac:dyDescent="0.2">
      <c r="A88" s="51"/>
      <c r="B88" s="18" t="str">
        <f>[2]CO3!I80</f>
        <v xml:space="preserve">ВЛ-6 кВ №34 </v>
      </c>
      <c r="C88" s="46"/>
      <c r="D88" s="46">
        <f>[2]CO3!O80/1000</f>
        <v>2.5499999999999998</v>
      </c>
      <c r="E88" s="46">
        <f t="shared" si="9"/>
        <v>0</v>
      </c>
      <c r="F88" s="46"/>
      <c r="G88" s="46"/>
      <c r="H88" s="46">
        <f>2.09-H87</f>
        <v>1.38</v>
      </c>
      <c r="I88" s="46"/>
      <c r="J88" s="46">
        <f>D88-H88</f>
        <v>1.17</v>
      </c>
      <c r="K88" s="46"/>
      <c r="L88" s="46"/>
      <c r="M88" s="46"/>
      <c r="N88" s="46">
        <f t="shared" si="25"/>
        <v>0</v>
      </c>
      <c r="O88" s="46">
        <f t="shared" si="26"/>
        <v>0</v>
      </c>
      <c r="P88" s="46"/>
      <c r="Q88" s="99">
        <f>P88-'7.1 без НДС 3 кв'!P88</f>
        <v>0</v>
      </c>
      <c r="R88" s="46">
        <f t="shared" si="4"/>
        <v>2.5499999999999998</v>
      </c>
      <c r="S88" s="99">
        <f t="shared" si="27"/>
        <v>0</v>
      </c>
      <c r="T88" s="99">
        <f t="shared" si="28"/>
        <v>0</v>
      </c>
      <c r="U88" s="46"/>
      <c r="V88" s="46"/>
      <c r="W88" s="20"/>
    </row>
    <row r="89" spans="1:24" s="15" customFormat="1" ht="12" outlineLevel="1" x14ac:dyDescent="0.2">
      <c r="A89" s="51"/>
      <c r="B89" s="18" t="str">
        <f>[2]CO3!I81</f>
        <v xml:space="preserve">ВЛ-6 кВ №10 </v>
      </c>
      <c r="C89" s="46"/>
      <c r="D89" s="46">
        <f>[2]CO3!O81/1000</f>
        <v>1.7490000000000001</v>
      </c>
      <c r="E89" s="46">
        <f t="shared" si="9"/>
        <v>0</v>
      </c>
      <c r="F89" s="46"/>
      <c r="G89" s="46"/>
      <c r="H89" s="46"/>
      <c r="I89" s="46"/>
      <c r="J89" s="46">
        <f>2.28+(D89-SUM(J88,D89))</f>
        <v>1.1099999999999999</v>
      </c>
      <c r="K89" s="46"/>
      <c r="L89" s="46">
        <f>D89-J89</f>
        <v>0.63900000000000023</v>
      </c>
      <c r="M89" s="46"/>
      <c r="N89" s="46">
        <f t="shared" si="25"/>
        <v>0</v>
      </c>
      <c r="O89" s="46">
        <f t="shared" si="26"/>
        <v>0</v>
      </c>
      <c r="P89" s="46"/>
      <c r="Q89" s="99">
        <f>P89-'7.1 без НДС 3 кв'!P89</f>
        <v>0</v>
      </c>
      <c r="R89" s="46">
        <f t="shared" ref="R89:R104" si="43">D89-G89-I89-K89-M89</f>
        <v>1.7490000000000001</v>
      </c>
      <c r="S89" s="99">
        <f t="shared" si="27"/>
        <v>-0.63900000000000023</v>
      </c>
      <c r="T89" s="99">
        <f t="shared" si="28"/>
        <v>-100</v>
      </c>
      <c r="U89" s="46"/>
      <c r="V89" s="46"/>
      <c r="W89" s="20"/>
    </row>
    <row r="90" spans="1:24" s="15" customFormat="1" ht="12" outlineLevel="1" x14ac:dyDescent="0.2">
      <c r="A90" s="51"/>
      <c r="B90" s="18" t="str">
        <f>[2]CO3!I82</f>
        <v xml:space="preserve">ВЛ-10 кВ №6 </v>
      </c>
      <c r="C90" s="46"/>
      <c r="D90" s="46">
        <f>[2]CO3!O82/1000</f>
        <v>9.0999999999999998E-2</v>
      </c>
      <c r="E90" s="46">
        <f t="shared" si="9"/>
        <v>0</v>
      </c>
      <c r="F90" s="46"/>
      <c r="G90" s="46"/>
      <c r="H90" s="46"/>
      <c r="I90" s="46"/>
      <c r="J90" s="46"/>
      <c r="K90" s="46"/>
      <c r="L90" s="46">
        <f>D90</f>
        <v>9.0999999999999998E-2</v>
      </c>
      <c r="M90" s="46"/>
      <c r="N90" s="46">
        <f t="shared" si="25"/>
        <v>0</v>
      </c>
      <c r="O90" s="46">
        <f t="shared" si="26"/>
        <v>0</v>
      </c>
      <c r="P90" s="46"/>
      <c r="Q90" s="99">
        <f>P90-'7.1 без НДС 3 кв'!P90</f>
        <v>0</v>
      </c>
      <c r="R90" s="46">
        <f t="shared" si="43"/>
        <v>9.0999999999999998E-2</v>
      </c>
      <c r="S90" s="99">
        <f t="shared" si="27"/>
        <v>-9.0999999999999998E-2</v>
      </c>
      <c r="T90" s="99">
        <f t="shared" si="28"/>
        <v>-100</v>
      </c>
      <c r="U90" s="46"/>
      <c r="V90" s="46"/>
      <c r="W90" s="20"/>
    </row>
    <row r="91" spans="1:24" s="15" customFormat="1" ht="12" outlineLevel="1" x14ac:dyDescent="0.2">
      <c r="A91" s="51"/>
      <c r="B91" s="53" t="str">
        <f>[2]CO3!$I$83</f>
        <v>ВЛ 10 кВ ЛЭП №1 (строит.КЛ 10кВ "ТП421-КТП191")</v>
      </c>
      <c r="C91" s="46"/>
      <c r="D91" s="46"/>
      <c r="E91" s="46">
        <f>G91+I91+K91+M91</f>
        <v>1.3509726299999998</v>
      </c>
      <c r="F91" s="46">
        <v>0</v>
      </c>
      <c r="G91" s="46">
        <f>[2]CO3!$P$83/1000</f>
        <v>1.3429138299999999</v>
      </c>
      <c r="H91" s="46"/>
      <c r="I91" s="46">
        <f>'[3]08'!$E$390/1000000-G91</f>
        <v>8.0587999999999216E-3</v>
      </c>
      <c r="J91" s="46"/>
      <c r="K91" s="46"/>
      <c r="L91" s="46"/>
      <c r="M91" s="46"/>
      <c r="N91" s="46">
        <f t="shared" si="25"/>
        <v>1.3509726299999998</v>
      </c>
      <c r="O91" s="46">
        <f t="shared" si="26"/>
        <v>0</v>
      </c>
      <c r="P91" s="46">
        <v>0</v>
      </c>
      <c r="Q91" s="99">
        <f>P91-'7.1 без НДС 3 кв'!P91</f>
        <v>0</v>
      </c>
      <c r="R91" s="46">
        <f>D91-G91-I91-K91-M91</f>
        <v>-1.3509726299999998</v>
      </c>
      <c r="S91" s="99">
        <f t="shared" si="27"/>
        <v>0</v>
      </c>
      <c r="T91" s="99">
        <f t="shared" si="28"/>
        <v>0</v>
      </c>
      <c r="U91" s="46"/>
      <c r="V91" s="46"/>
      <c r="W91" s="20"/>
    </row>
    <row r="92" spans="1:24" s="17" customFormat="1" ht="12" outlineLevel="1" x14ac:dyDescent="0.2">
      <c r="A92" s="50" t="s">
        <v>149</v>
      </c>
      <c r="B92" s="54" t="s">
        <v>140</v>
      </c>
      <c r="C92" s="95"/>
      <c r="D92" s="95">
        <v>0</v>
      </c>
      <c r="E92" s="95">
        <f>G92+I92+K92+M92</f>
        <v>0.55853785999999994</v>
      </c>
      <c r="F92" s="95"/>
      <c r="G92" s="95"/>
      <c r="H92" s="95"/>
      <c r="I92" s="99">
        <f>'[3]08'!$E$395/1000000-G92</f>
        <v>0.46853785999999997</v>
      </c>
      <c r="J92" s="95"/>
      <c r="K92" s="95"/>
      <c r="L92" s="95"/>
      <c r="M92" s="95">
        <f>'[10]1.1'!$O$27-K92-I92-G92</f>
        <v>8.9999999999999969E-2</v>
      </c>
      <c r="N92" s="95">
        <f t="shared" si="25"/>
        <v>0.55853785999999994</v>
      </c>
      <c r="O92" s="95">
        <f t="shared" si="26"/>
        <v>8.9999999999999969E-2</v>
      </c>
      <c r="P92" s="95">
        <f>M92</f>
        <v>8.9999999999999969E-2</v>
      </c>
      <c r="Q92" s="99">
        <f>P92-'7.1 без НДС 3 кв'!P92</f>
        <v>8.9999999999999969E-2</v>
      </c>
      <c r="R92" s="95">
        <f>D92-G92-I92-K92-M92</f>
        <v>-0.55853785999999994</v>
      </c>
      <c r="S92" s="99">
        <f t="shared" si="27"/>
        <v>8.9999999999999969E-2</v>
      </c>
      <c r="T92" s="99">
        <f t="shared" si="28"/>
        <v>0</v>
      </c>
      <c r="U92" s="95"/>
      <c r="V92" s="95"/>
      <c r="W92" s="14"/>
    </row>
    <row r="93" spans="1:24" s="17" customFormat="1" ht="12" outlineLevel="1" x14ac:dyDescent="0.2">
      <c r="A93" s="56" t="s">
        <v>150</v>
      </c>
      <c r="B93" s="54" t="s">
        <v>141</v>
      </c>
      <c r="C93" s="99">
        <f t="shared" ref="C93:D93" si="44">C94+C95+C96+C97</f>
        <v>0</v>
      </c>
      <c r="D93" s="99">
        <f t="shared" si="44"/>
        <v>16.25</v>
      </c>
      <c r="E93" s="47">
        <f>E94+E95+E96+E97</f>
        <v>3.3565310099999999</v>
      </c>
      <c r="F93" s="99">
        <f t="shared" ref="F93:M93" si="45">F94+F95+F96+F97</f>
        <v>4.0225</v>
      </c>
      <c r="G93" s="99">
        <f t="shared" si="45"/>
        <v>0.30920475000000003</v>
      </c>
      <c r="H93" s="99">
        <f t="shared" si="45"/>
        <v>4.1025</v>
      </c>
      <c r="I93" s="99">
        <f t="shared" si="45"/>
        <v>1.6460486999999999</v>
      </c>
      <c r="J93" s="99">
        <f t="shared" si="45"/>
        <v>4.0225</v>
      </c>
      <c r="K93" s="99">
        <f t="shared" si="45"/>
        <v>0</v>
      </c>
      <c r="L93" s="99">
        <f t="shared" si="45"/>
        <v>4.1025</v>
      </c>
      <c r="M93" s="99">
        <f t="shared" si="45"/>
        <v>1.4012775599999998</v>
      </c>
      <c r="N93" s="47">
        <f t="shared" si="25"/>
        <v>3.3565310099999999</v>
      </c>
      <c r="O93" s="47">
        <f t="shared" si="26"/>
        <v>1.4012775599999998</v>
      </c>
      <c r="P93" s="47">
        <f t="shared" ref="P93" si="46">P94+P95+P96+P97</f>
        <v>4.1988986500000003</v>
      </c>
      <c r="Q93" s="99">
        <f>P93-'7.1 без НДС 3 кв'!P93</f>
        <v>2.2542400100000002</v>
      </c>
      <c r="R93" s="47">
        <f t="shared" si="43"/>
        <v>12.893468990000001</v>
      </c>
      <c r="S93" s="99">
        <f t="shared" si="27"/>
        <v>-2.7012224400000004</v>
      </c>
      <c r="T93" s="99">
        <f t="shared" si="28"/>
        <v>-65.843325776965273</v>
      </c>
      <c r="U93" s="47">
        <f t="shared" ref="U93:W93" si="47">U94+U95+U96</f>
        <v>0</v>
      </c>
      <c r="V93" s="47">
        <f t="shared" si="47"/>
        <v>0</v>
      </c>
      <c r="W93" s="47">
        <f t="shared" si="47"/>
        <v>0</v>
      </c>
    </row>
    <row r="94" spans="1:24" s="15" customFormat="1" ht="24" outlineLevel="1" x14ac:dyDescent="0.2">
      <c r="A94" s="51" t="s">
        <v>151</v>
      </c>
      <c r="B94" s="18" t="s">
        <v>142</v>
      </c>
      <c r="C94" s="46"/>
      <c r="D94" s="46">
        <f>[5]Лист2!K17</f>
        <v>4.8499999999999996</v>
      </c>
      <c r="E94" s="46">
        <f t="shared" ref="E94:E97" si="48">G94+I94+K94+M94</f>
        <v>0.27776676</v>
      </c>
      <c r="F94" s="46">
        <f>[5]Лист2!I17</f>
        <v>1.2124999999999999</v>
      </c>
      <c r="G94" s="46">
        <f>[5]Лист2!J17</f>
        <v>9.4367800000000002E-2</v>
      </c>
      <c r="H94" s="46">
        <f>[6]Р2!$N$29/1000</f>
        <v>1.2124999999999999</v>
      </c>
      <c r="I94" s="46">
        <f>[7]Лист2!$J$17-G94</f>
        <v>0.11857389000000002</v>
      </c>
      <c r="J94" s="46">
        <f>[6]Р2!$O$29/1000</f>
        <v>1.2124999999999999</v>
      </c>
      <c r="K94" s="46"/>
      <c r="L94" s="46">
        <f>[6]Р2!$P$29/1000</f>
        <v>1.2124999999999999</v>
      </c>
      <c r="M94" s="46">
        <f>'[10]1.1'!$O$29-K94-I94-G94</f>
        <v>6.4825069999999985E-2</v>
      </c>
      <c r="N94" s="46">
        <f t="shared" si="25"/>
        <v>0.27776676</v>
      </c>
      <c r="O94" s="46">
        <f t="shared" si="26"/>
        <v>6.4825069999999985E-2</v>
      </c>
      <c r="P94" s="46">
        <f>'[9]свод 16,02 (2)'!$F$46/100000</f>
        <v>2.7776676</v>
      </c>
      <c r="Q94" s="99">
        <f>P94-'7.1 без НДС 3 кв'!P94</f>
        <v>2.5647259099999999</v>
      </c>
      <c r="R94" s="46">
        <f t="shared" si="43"/>
        <v>4.5722332399999992</v>
      </c>
      <c r="S94" s="99">
        <f t="shared" si="27"/>
        <v>-1.14767493</v>
      </c>
      <c r="T94" s="99">
        <f t="shared" si="28"/>
        <v>-94.653602474226801</v>
      </c>
      <c r="U94" s="46"/>
      <c r="V94" s="46"/>
      <c r="W94" s="20"/>
    </row>
    <row r="95" spans="1:24" s="15" customFormat="1" ht="24" outlineLevel="1" x14ac:dyDescent="0.2">
      <c r="A95" s="51" t="s">
        <v>152</v>
      </c>
      <c r="B95" s="18" t="s">
        <v>143</v>
      </c>
      <c r="C95" s="19"/>
      <c r="D95" s="46">
        <f>[5]Лист2!K18</f>
        <v>4.24</v>
      </c>
      <c r="E95" s="46">
        <f t="shared" si="48"/>
        <v>2.6474099999999998</v>
      </c>
      <c r="F95" s="46">
        <f>[5]Лист2!I18</f>
        <v>1.02</v>
      </c>
      <c r="G95" s="46">
        <f>[5]Лист2!J18*1000</f>
        <v>0</v>
      </c>
      <c r="H95" s="19">
        <f>[6]Р2!$N$31/1000</f>
        <v>1.1000000000000001</v>
      </c>
      <c r="I95" s="19">
        <f>[7]Лист2!$J$18-G95</f>
        <v>1.51688</v>
      </c>
      <c r="J95" s="19">
        <f>[6]Р2!$O$31/1000</f>
        <v>1.02</v>
      </c>
      <c r="K95" s="19"/>
      <c r="L95" s="19">
        <f>[6]Р2!$P$31/1000</f>
        <v>1.1000000000000001</v>
      </c>
      <c r="M95" s="19">
        <f>'[10]1.1'!$O$30-K95-I95-G95</f>
        <v>1.1305299999999998</v>
      </c>
      <c r="N95" s="19">
        <f t="shared" si="25"/>
        <v>2.6474099999999998</v>
      </c>
      <c r="O95" s="19">
        <f t="shared" si="26"/>
        <v>1.1305299999999998</v>
      </c>
      <c r="P95" s="46">
        <f>L95</f>
        <v>1.1000000000000001</v>
      </c>
      <c r="Q95" s="99">
        <f>P95-'7.1 без НДС 3 кв'!P95</f>
        <v>-0.41687999999999992</v>
      </c>
      <c r="R95" s="19">
        <f t="shared" si="43"/>
        <v>1.5925900000000004</v>
      </c>
      <c r="S95" s="99">
        <f t="shared" si="27"/>
        <v>3.0529999999999724E-2</v>
      </c>
      <c r="T95" s="99">
        <f t="shared" si="28"/>
        <v>2.7754545454545081</v>
      </c>
      <c r="U95" s="19"/>
      <c r="V95" s="19"/>
      <c r="W95" s="20"/>
    </row>
    <row r="96" spans="1:24" s="15" customFormat="1" ht="24" outlineLevel="1" x14ac:dyDescent="0.2">
      <c r="A96" s="51" t="s">
        <v>153</v>
      </c>
      <c r="B96" s="18" t="s">
        <v>144</v>
      </c>
      <c r="C96" s="19"/>
      <c r="D96" s="46">
        <f>[5]Лист2!K19</f>
        <v>7.16</v>
      </c>
      <c r="E96" s="46">
        <f t="shared" si="48"/>
        <v>0</v>
      </c>
      <c r="F96" s="46">
        <f>[5]Лист2!I19</f>
        <v>1.79</v>
      </c>
      <c r="G96" s="46">
        <f>[5]Лист2!J19</f>
        <v>0.21483695</v>
      </c>
      <c r="H96" s="19">
        <f>[6]Р2!$N$39/1000</f>
        <v>1.79</v>
      </c>
      <c r="I96" s="46">
        <f>[7]Лист2!$J$19-G96</f>
        <v>1.059481000000001E-2</v>
      </c>
      <c r="J96" s="19">
        <f>[6]Р2!$O$39/1000</f>
        <v>1.79</v>
      </c>
      <c r="K96" s="19"/>
      <c r="L96" s="19">
        <f>[6]Р2!$P$39/1000</f>
        <v>1.79</v>
      </c>
      <c r="M96" s="19">
        <f>'[10]1.1'!$O$31-K96-I96-G96</f>
        <v>-0.22543176000000001</v>
      </c>
      <c r="N96" s="19">
        <f t="shared" si="25"/>
        <v>0</v>
      </c>
      <c r="O96" s="19">
        <f t="shared" si="26"/>
        <v>-0.22543176000000001</v>
      </c>
      <c r="P96" s="46"/>
      <c r="Q96" s="99">
        <f>P96-'7.1 без НДС 3 кв'!P96</f>
        <v>-0.21483695</v>
      </c>
      <c r="R96" s="19">
        <f t="shared" si="43"/>
        <v>7.160000000000001</v>
      </c>
      <c r="S96" s="99">
        <f t="shared" si="27"/>
        <v>-2.0154317600000002</v>
      </c>
      <c r="T96" s="99">
        <f t="shared" si="28"/>
        <v>-112.59395307262569</v>
      </c>
      <c r="U96" s="19"/>
      <c r="V96" s="19"/>
      <c r="W96" s="20"/>
    </row>
    <row r="97" spans="1:23" s="15" customFormat="1" ht="24" outlineLevel="1" x14ac:dyDescent="0.2">
      <c r="A97" s="51" t="s">
        <v>212</v>
      </c>
      <c r="B97" s="18" t="s">
        <v>213</v>
      </c>
      <c r="C97" s="46"/>
      <c r="D97" s="46"/>
      <c r="E97" s="46">
        <f t="shared" si="48"/>
        <v>0.43135424999999999</v>
      </c>
      <c r="F97" s="46"/>
      <c r="G97" s="46"/>
      <c r="H97" s="46"/>
      <c r="I97" s="46"/>
      <c r="J97" s="46"/>
      <c r="K97" s="46"/>
      <c r="L97" s="46"/>
      <c r="M97" s="46">
        <f>'[10]1.1'!$O$32</f>
        <v>0.43135424999999999</v>
      </c>
      <c r="N97" s="46">
        <f t="shared" si="25"/>
        <v>0.43135424999999999</v>
      </c>
      <c r="O97" s="46">
        <f t="shared" si="26"/>
        <v>0.43135424999999999</v>
      </c>
      <c r="P97" s="46">
        <f>'[9]свод 16,02 (2)'!$F$49/1000000+'[9]08,03 16.02'!$K$11*-1/1000000</f>
        <v>0.32123105000000002</v>
      </c>
      <c r="Q97" s="99">
        <f>P97-'7.1 без НДС 3 кв'!P97</f>
        <v>0.32123105000000002</v>
      </c>
      <c r="R97" s="46"/>
      <c r="S97" s="99">
        <f t="shared" si="27"/>
        <v>0.43135424999999999</v>
      </c>
      <c r="T97" s="99">
        <f t="shared" si="28"/>
        <v>0</v>
      </c>
      <c r="U97" s="46"/>
      <c r="V97" s="46"/>
      <c r="W97" s="20"/>
    </row>
    <row r="98" spans="1:23" s="17" customFormat="1" ht="12" outlineLevel="1" x14ac:dyDescent="0.2">
      <c r="A98" s="50" t="s">
        <v>94</v>
      </c>
      <c r="B98" s="54" t="s">
        <v>145</v>
      </c>
      <c r="C98" s="48"/>
      <c r="D98" s="48">
        <f>D99+D101+D102</f>
        <v>65.826500000000024</v>
      </c>
      <c r="E98" s="48">
        <f t="shared" ref="E98:W98" si="49">E99+E101+E102</f>
        <v>0.57094656999999993</v>
      </c>
      <c r="F98" s="48">
        <f t="shared" si="49"/>
        <v>12.785</v>
      </c>
      <c r="G98" s="48">
        <f t="shared" si="49"/>
        <v>0</v>
      </c>
      <c r="H98" s="48">
        <f t="shared" si="49"/>
        <v>20.418250000000011</v>
      </c>
      <c r="I98" s="48">
        <f t="shared" si="49"/>
        <v>0</v>
      </c>
      <c r="J98" s="48">
        <f t="shared" ref="J98:L98" si="50">J99+J101+J102</f>
        <v>19.838250000000009</v>
      </c>
      <c r="K98" s="48">
        <f t="shared" si="49"/>
        <v>0</v>
      </c>
      <c r="L98" s="48">
        <f t="shared" si="50"/>
        <v>12.785</v>
      </c>
      <c r="M98" s="48">
        <f t="shared" si="49"/>
        <v>0.57094656999999993</v>
      </c>
      <c r="N98" s="48">
        <f t="shared" si="25"/>
        <v>0.57094656999999993</v>
      </c>
      <c r="O98" s="48">
        <f t="shared" si="26"/>
        <v>0.57094656999999993</v>
      </c>
      <c r="P98" s="48">
        <f t="shared" si="49"/>
        <v>0</v>
      </c>
      <c r="Q98" s="99">
        <f>P98-'7.1 без НДС 3 кв'!P98</f>
        <v>0</v>
      </c>
      <c r="R98" s="48">
        <f t="shared" si="43"/>
        <v>65.25555343000002</v>
      </c>
      <c r="S98" s="99">
        <f t="shared" si="27"/>
        <v>-12.21405343</v>
      </c>
      <c r="T98" s="99">
        <f t="shared" si="28"/>
        <v>-95.534246617129455</v>
      </c>
      <c r="U98" s="48">
        <f t="shared" si="49"/>
        <v>0</v>
      </c>
      <c r="V98" s="48">
        <f t="shared" si="49"/>
        <v>0</v>
      </c>
      <c r="W98" s="48">
        <f t="shared" si="49"/>
        <v>0</v>
      </c>
    </row>
    <row r="99" spans="1:23" s="17" customFormat="1" ht="21" outlineLevel="1" x14ac:dyDescent="0.2">
      <c r="A99" s="50" t="s">
        <v>96</v>
      </c>
      <c r="B99" s="54" t="s">
        <v>146</v>
      </c>
      <c r="C99" s="47"/>
      <c r="D99" s="47">
        <f>D100</f>
        <v>51.14</v>
      </c>
      <c r="E99" s="47">
        <f t="shared" ref="E99:W99" si="51">E100</f>
        <v>0.57094656999999993</v>
      </c>
      <c r="F99" s="47">
        <f t="shared" si="51"/>
        <v>12.785</v>
      </c>
      <c r="G99" s="47">
        <f t="shared" si="51"/>
        <v>0</v>
      </c>
      <c r="H99" s="47">
        <f t="shared" si="51"/>
        <v>12.785</v>
      </c>
      <c r="I99" s="47">
        <f t="shared" si="51"/>
        <v>0</v>
      </c>
      <c r="J99" s="47">
        <f t="shared" si="51"/>
        <v>12.785</v>
      </c>
      <c r="K99" s="47">
        <f t="shared" si="51"/>
        <v>0</v>
      </c>
      <c r="L99" s="47">
        <f t="shared" si="51"/>
        <v>12.785</v>
      </c>
      <c r="M99" s="47">
        <f t="shared" si="51"/>
        <v>0.57094656999999993</v>
      </c>
      <c r="N99" s="47">
        <f t="shared" si="25"/>
        <v>0.57094656999999993</v>
      </c>
      <c r="O99" s="47">
        <f t="shared" si="26"/>
        <v>0.57094656999999993</v>
      </c>
      <c r="P99" s="47">
        <f t="shared" si="51"/>
        <v>0</v>
      </c>
      <c r="Q99" s="99">
        <f>P99-'7.1 без НДС 3 кв'!P99</f>
        <v>0</v>
      </c>
      <c r="R99" s="47">
        <f t="shared" si="43"/>
        <v>50.569053430000004</v>
      </c>
      <c r="S99" s="99">
        <f t="shared" si="27"/>
        <v>-12.21405343</v>
      </c>
      <c r="T99" s="99">
        <f t="shared" si="28"/>
        <v>-95.534246617129455</v>
      </c>
      <c r="U99" s="47">
        <f t="shared" si="51"/>
        <v>0</v>
      </c>
      <c r="V99" s="47">
        <f t="shared" si="51"/>
        <v>0</v>
      </c>
      <c r="W99" s="47">
        <f t="shared" si="51"/>
        <v>0</v>
      </c>
    </row>
    <row r="100" spans="1:23" s="15" customFormat="1" ht="24" outlineLevel="1" x14ac:dyDescent="0.2">
      <c r="A100" s="51" t="s">
        <v>154</v>
      </c>
      <c r="B100" s="18" t="s">
        <v>147</v>
      </c>
      <c r="C100" s="19"/>
      <c r="D100" s="46">
        <f>[5]Лист2!K22</f>
        <v>51.14</v>
      </c>
      <c r="E100" s="19">
        <f t="shared" ref="E100:E103" si="52">G100+I100+K100+M100</f>
        <v>0.57094656999999993</v>
      </c>
      <c r="F100" s="46">
        <f>[5]Лист2!I22</f>
        <v>12.785</v>
      </c>
      <c r="G100" s="19">
        <f>[5]Лист2!J22*1000</f>
        <v>0</v>
      </c>
      <c r="H100" s="19">
        <f>[6]Р2!$N$10/1000</f>
        <v>12.785</v>
      </c>
      <c r="I100" s="19">
        <v>0</v>
      </c>
      <c r="J100" s="19">
        <f>[6]Р2!$O$10/1000</f>
        <v>12.785</v>
      </c>
      <c r="K100" s="19"/>
      <c r="L100" s="19">
        <f>[6]Р2!$P$10/1000</f>
        <v>12.785</v>
      </c>
      <c r="M100" s="19">
        <f>'[10]1.1'!$O$35-K100-I100-G100</f>
        <v>0.57094656999999993</v>
      </c>
      <c r="N100" s="19">
        <f t="shared" si="25"/>
        <v>0.57094656999999993</v>
      </c>
      <c r="O100" s="19">
        <f t="shared" si="26"/>
        <v>0.57094656999999993</v>
      </c>
      <c r="P100" s="45"/>
      <c r="Q100" s="99">
        <f>P100-'7.1 без НДС 3 кв'!P100</f>
        <v>0</v>
      </c>
      <c r="R100" s="19">
        <f t="shared" si="43"/>
        <v>50.569053430000004</v>
      </c>
      <c r="S100" s="99">
        <f t="shared" si="27"/>
        <v>-12.21405343</v>
      </c>
      <c r="T100" s="99">
        <f t="shared" si="28"/>
        <v>-95.534246617129455</v>
      </c>
      <c r="U100" s="19"/>
      <c r="V100" s="19"/>
      <c r="W100" s="20"/>
    </row>
    <row r="101" spans="1:23" s="17" customFormat="1" ht="12" outlineLevel="1" x14ac:dyDescent="0.2">
      <c r="A101" s="56" t="s">
        <v>98</v>
      </c>
      <c r="B101" s="54" t="s">
        <v>148</v>
      </c>
      <c r="C101" s="47"/>
      <c r="D101" s="47">
        <f>[5]Лист2!K23</f>
        <v>9.2665000000000202</v>
      </c>
      <c r="E101" s="47">
        <f t="shared" si="52"/>
        <v>0</v>
      </c>
      <c r="F101" s="47">
        <f>[5]Лист2!I23*1000</f>
        <v>0</v>
      </c>
      <c r="G101" s="47">
        <f>[5]Лист2!J23*1000</f>
        <v>0</v>
      </c>
      <c r="H101" s="47">
        <f>[6]Р2!$N$37/1000</f>
        <v>4.6332500000000101</v>
      </c>
      <c r="I101" s="47">
        <v>0</v>
      </c>
      <c r="J101" s="47">
        <f>[6]Р2!$O$37/1000</f>
        <v>4.6332500000000101</v>
      </c>
      <c r="K101" s="47"/>
      <c r="L101" s="47">
        <f>[6]Р2!$P$37/1000</f>
        <v>0</v>
      </c>
      <c r="M101" s="47">
        <v>0</v>
      </c>
      <c r="N101" s="47">
        <f t="shared" si="25"/>
        <v>0</v>
      </c>
      <c r="O101" s="47">
        <f t="shared" si="26"/>
        <v>0</v>
      </c>
      <c r="P101" s="47"/>
      <c r="Q101" s="99">
        <f>P101-'7.1 без НДС 3 кв'!P101</f>
        <v>0</v>
      </c>
      <c r="R101" s="47">
        <f t="shared" si="43"/>
        <v>9.2665000000000202</v>
      </c>
      <c r="S101" s="99">
        <f t="shared" si="27"/>
        <v>0</v>
      </c>
      <c r="T101" s="99">
        <f t="shared" si="28"/>
        <v>0</v>
      </c>
      <c r="U101" s="47"/>
      <c r="V101" s="47"/>
      <c r="W101" s="14"/>
    </row>
    <row r="102" spans="1:23" s="17" customFormat="1" ht="12" outlineLevel="1" x14ac:dyDescent="0.2">
      <c r="A102" s="50" t="s">
        <v>100</v>
      </c>
      <c r="B102" s="54" t="s">
        <v>137</v>
      </c>
      <c r="C102" s="47"/>
      <c r="D102" s="47">
        <f>[5]Лист2!K24</f>
        <v>5.42</v>
      </c>
      <c r="E102" s="47">
        <f t="shared" si="52"/>
        <v>0</v>
      </c>
      <c r="F102" s="47">
        <f>[5]Лист2!I24*1000</f>
        <v>0</v>
      </c>
      <c r="G102" s="47">
        <f>[5]Лист2!J24*1000</f>
        <v>0</v>
      </c>
      <c r="H102" s="48">
        <f>[6]Р2!$N$38/1000</f>
        <v>3</v>
      </c>
      <c r="I102" s="47">
        <v>0</v>
      </c>
      <c r="J102" s="47">
        <f>[6]Р2!$O$38/1000</f>
        <v>2.42</v>
      </c>
      <c r="K102" s="47"/>
      <c r="L102" s="47">
        <f>[6]Р2!$P$38/1000</f>
        <v>0</v>
      </c>
      <c r="M102" s="47">
        <v>0</v>
      </c>
      <c r="N102" s="47">
        <f t="shared" si="25"/>
        <v>0</v>
      </c>
      <c r="O102" s="47">
        <f t="shared" si="26"/>
        <v>0</v>
      </c>
      <c r="P102" s="47"/>
      <c r="Q102" s="99">
        <f>P102-'7.1 без НДС 3 кв'!P102</f>
        <v>0</v>
      </c>
      <c r="R102" s="47">
        <f t="shared" si="43"/>
        <v>5.42</v>
      </c>
      <c r="S102" s="99">
        <f t="shared" si="27"/>
        <v>0</v>
      </c>
      <c r="T102" s="99">
        <f t="shared" si="28"/>
        <v>0</v>
      </c>
      <c r="U102" s="47"/>
      <c r="V102" s="47"/>
      <c r="W102" s="14"/>
    </row>
    <row r="103" spans="1:23" s="17" customFormat="1" ht="12" x14ac:dyDescent="0.2">
      <c r="A103" s="52" t="s">
        <v>155</v>
      </c>
      <c r="B103" s="16" t="s">
        <v>132</v>
      </c>
      <c r="C103" s="47"/>
      <c r="D103" s="47">
        <f>[5]Лист2!K25</f>
        <v>12.72</v>
      </c>
      <c r="E103" s="47">
        <f t="shared" si="52"/>
        <v>0</v>
      </c>
      <c r="F103" s="47">
        <f>[5]Лист2!I25</f>
        <v>3.18</v>
      </c>
      <c r="G103" s="47">
        <f>[5]Лист2!J25*1000</f>
        <v>0</v>
      </c>
      <c r="H103" s="47">
        <f>[6]Р2!$N$30/1000</f>
        <v>3.18</v>
      </c>
      <c r="I103" s="47">
        <v>0</v>
      </c>
      <c r="J103" s="47">
        <f>[6]Р2!$O$30/1000</f>
        <v>3.18</v>
      </c>
      <c r="K103" s="47"/>
      <c r="L103" s="47">
        <f>[6]Р2!$P$30/1000</f>
        <v>3.18</v>
      </c>
      <c r="M103" s="47">
        <v>0</v>
      </c>
      <c r="N103" s="47">
        <f t="shared" si="25"/>
        <v>0</v>
      </c>
      <c r="O103" s="47">
        <f t="shared" si="26"/>
        <v>0</v>
      </c>
      <c r="P103" s="47"/>
      <c r="Q103" s="99">
        <f>P103-'7.1 без НДС 3 кв'!P103</f>
        <v>0</v>
      </c>
      <c r="R103" s="47">
        <f t="shared" si="43"/>
        <v>12.72</v>
      </c>
      <c r="S103" s="99">
        <f t="shared" si="27"/>
        <v>-3.18</v>
      </c>
      <c r="T103" s="99">
        <f t="shared" si="28"/>
        <v>-100</v>
      </c>
      <c r="U103" s="47"/>
      <c r="V103" s="47"/>
      <c r="W103" s="14"/>
    </row>
    <row r="104" spans="1:23" s="17" customFormat="1" ht="123.75" outlineLevel="1" x14ac:dyDescent="0.2">
      <c r="A104" s="52" t="s">
        <v>156</v>
      </c>
      <c r="B104" s="16" t="s">
        <v>131</v>
      </c>
      <c r="C104" s="47"/>
      <c r="D104" s="47">
        <f>F104+J104+L104+H104</f>
        <v>0</v>
      </c>
      <c r="E104" s="47">
        <f>G104+I104+K104+M104</f>
        <v>137.66804365000004</v>
      </c>
      <c r="F104" s="47">
        <f>[5]Лист2!I26*1000</f>
        <v>0</v>
      </c>
      <c r="G104" s="47">
        <f>[5]Лист2!J26</f>
        <v>23.139250880000002</v>
      </c>
      <c r="H104" s="47"/>
      <c r="I104" s="47">
        <f>'[3]08'!$E$375/1000000-G104</f>
        <v>19.373427979999992</v>
      </c>
      <c r="J104" s="47">
        <v>0</v>
      </c>
      <c r="K104" s="47">
        <v>2.0299999999999998</v>
      </c>
      <c r="L104" s="47"/>
      <c r="M104" s="47">
        <f>[11]Лист2!$J$27-K104-I104-G104</f>
        <v>93.125364790000049</v>
      </c>
      <c r="N104" s="47">
        <f t="shared" si="25"/>
        <v>137.66804365000004</v>
      </c>
      <c r="O104" s="47">
        <f>M104</f>
        <v>93.125364790000049</v>
      </c>
      <c r="P104" s="47">
        <f>'[9]свод 16,02 (2)'!$F$51/1000000+'[9]08,03 16.02'!$K$444</f>
        <v>124.44321992999997</v>
      </c>
      <c r="Q104" s="99">
        <f>P104-'7.1 без НДС 3 кв'!P104</f>
        <v>70.51673252999997</v>
      </c>
      <c r="R104" s="47">
        <f t="shared" si="43"/>
        <v>-137.66804365000004</v>
      </c>
      <c r="S104" s="99">
        <f t="shared" si="27"/>
        <v>93.125364790000049</v>
      </c>
      <c r="T104" s="99">
        <f t="shared" si="28"/>
        <v>0</v>
      </c>
      <c r="U104" s="47"/>
      <c r="V104" s="47"/>
      <c r="W104" s="46" t="s">
        <v>157</v>
      </c>
    </row>
    <row r="147" spans="16:16" x14ac:dyDescent="0.2">
      <c r="P147" s="39"/>
    </row>
  </sheetData>
  <mergeCells count="18">
    <mergeCell ref="A9:A11"/>
    <mergeCell ref="B9:B11"/>
    <mergeCell ref="C9:C11"/>
    <mergeCell ref="R9:R11"/>
    <mergeCell ref="D10:E10"/>
    <mergeCell ref="F10:G10"/>
    <mergeCell ref="A2:W2"/>
    <mergeCell ref="S10:S11"/>
    <mergeCell ref="T10:T11"/>
    <mergeCell ref="U10:V10"/>
    <mergeCell ref="W9:W11"/>
    <mergeCell ref="S9:V9"/>
    <mergeCell ref="H10:I10"/>
    <mergeCell ref="J10:K10"/>
    <mergeCell ref="P9:Q10"/>
    <mergeCell ref="D9:M9"/>
    <mergeCell ref="N9:O10"/>
    <mergeCell ref="L10:M10"/>
  </mergeCells>
  <pageMargins left="0.59055118110236227" right="0.51181102362204722" top="0.78740157480314965" bottom="0.39370078740157483" header="0.19685039370078741" footer="0.19685039370078741"/>
  <pageSetup paperSize="8" scale="92" fitToHeight="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8"/>
  <sheetViews>
    <sheetView tabSelected="1" view="pageBreakPreview" zoomScaleNormal="120" zoomScaleSheetLayoutView="100" workbookViewId="0">
      <selection activeCell="AO13" sqref="AO13"/>
    </sheetView>
  </sheetViews>
  <sheetFormatPr defaultColWidth="0.85546875" defaultRowHeight="12.75" outlineLevelRow="1" outlineLevelCol="1" x14ac:dyDescent="0.2"/>
  <cols>
    <col min="1" max="1" width="4.85546875" style="166" customWidth="1"/>
    <col min="2" max="2" width="46" style="166" customWidth="1"/>
    <col min="3" max="3" width="9.7109375" style="167" bestFit="1" customWidth="1"/>
    <col min="4" max="4" width="10.5703125" style="167" bestFit="1" customWidth="1"/>
    <col min="5" max="5" width="10.140625" style="167" bestFit="1" customWidth="1"/>
    <col min="6" max="6" width="10.42578125" style="167" hidden="1" customWidth="1" outlineLevel="1"/>
    <col min="7" max="8" width="9.7109375" style="167" hidden="1" customWidth="1" outlineLevel="1"/>
    <col min="9" max="9" width="7.42578125" style="167" hidden="1" customWidth="1" outlineLevel="1"/>
    <col min="10" max="10" width="9.7109375" style="167" hidden="1" customWidth="1" outlineLevel="1"/>
    <col min="11" max="11" width="10" style="167" hidden="1" customWidth="1" outlineLevel="1"/>
    <col min="12" max="12" width="9.7109375" style="167" hidden="1" customWidth="1" outlineLevel="1"/>
    <col min="13" max="13" width="10" style="167" hidden="1" customWidth="1" outlineLevel="1"/>
    <col min="14" max="14" width="10.140625" style="167" bestFit="1" customWidth="1" collapsed="1"/>
    <col min="15" max="17" width="10.140625" style="167" bestFit="1" customWidth="1"/>
    <col min="18" max="20" width="11" style="167" customWidth="1"/>
    <col min="21" max="22" width="11" style="167" bestFit="1" customWidth="1"/>
    <col min="23" max="23" width="17.5703125" style="167" customWidth="1"/>
    <col min="24" max="24" width="4.140625" style="166" bestFit="1" customWidth="1"/>
    <col min="25" max="16384" width="0.85546875" style="166"/>
  </cols>
  <sheetData>
    <row r="1" spans="1:25" ht="36" customHeight="1" x14ac:dyDescent="0.2">
      <c r="U1" s="243" t="s">
        <v>229</v>
      </c>
      <c r="V1" s="243"/>
      <c r="W1" s="243"/>
      <c r="X1" s="168"/>
      <c r="Y1" s="168"/>
    </row>
    <row r="2" spans="1:25" x14ac:dyDescent="0.2">
      <c r="A2" s="244" t="s">
        <v>232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</row>
    <row r="3" spans="1:25" x14ac:dyDescent="0.2">
      <c r="W3" s="169" t="s">
        <v>159</v>
      </c>
    </row>
    <row r="4" spans="1:25" ht="36.75" customHeight="1" x14ac:dyDescent="0.2">
      <c r="U4" s="245" t="s">
        <v>228</v>
      </c>
      <c r="V4" s="245"/>
      <c r="W4" s="245"/>
    </row>
    <row r="5" spans="1:25" ht="28.5" customHeight="1" x14ac:dyDescent="0.2">
      <c r="U5" s="245" t="s">
        <v>199</v>
      </c>
      <c r="V5" s="245"/>
      <c r="W5" s="245"/>
    </row>
    <row r="6" spans="1:25" ht="12" customHeight="1" x14ac:dyDescent="0.2">
      <c r="U6" s="246" t="s">
        <v>237</v>
      </c>
      <c r="V6" s="246"/>
      <c r="W6" s="246"/>
    </row>
    <row r="7" spans="1:25" x14ac:dyDescent="0.2">
      <c r="U7" s="169"/>
      <c r="V7" s="169"/>
      <c r="W7" s="169"/>
    </row>
    <row r="8" spans="1:25" x14ac:dyDescent="0.2">
      <c r="W8" s="169" t="s">
        <v>37</v>
      </c>
    </row>
    <row r="9" spans="1:25" ht="18.75" customHeight="1" thickBot="1" x14ac:dyDescent="0.25"/>
    <row r="10" spans="1:25" ht="24" customHeight="1" x14ac:dyDescent="0.2">
      <c r="A10" s="247" t="s">
        <v>0</v>
      </c>
      <c r="B10" s="250" t="s">
        <v>1</v>
      </c>
      <c r="C10" s="235" t="s">
        <v>2</v>
      </c>
      <c r="D10" s="241" t="s">
        <v>161</v>
      </c>
      <c r="E10" s="242"/>
      <c r="F10" s="242"/>
      <c r="G10" s="242"/>
      <c r="H10" s="242"/>
      <c r="I10" s="242"/>
      <c r="J10" s="242"/>
      <c r="K10" s="242"/>
      <c r="L10" s="242"/>
      <c r="M10" s="254"/>
      <c r="N10" s="255" t="s">
        <v>4</v>
      </c>
      <c r="O10" s="255"/>
      <c r="P10" s="235" t="s">
        <v>5</v>
      </c>
      <c r="Q10" s="236"/>
      <c r="R10" s="238" t="s">
        <v>6</v>
      </c>
      <c r="S10" s="241" t="s">
        <v>7</v>
      </c>
      <c r="T10" s="242"/>
      <c r="U10" s="242"/>
      <c r="V10" s="242"/>
      <c r="W10" s="227" t="s">
        <v>8</v>
      </c>
    </row>
    <row r="11" spans="1:25" ht="28.5" customHeight="1" x14ac:dyDescent="0.2">
      <c r="A11" s="248"/>
      <c r="B11" s="251"/>
      <c r="C11" s="253"/>
      <c r="D11" s="230" t="s">
        <v>9</v>
      </c>
      <c r="E11" s="231"/>
      <c r="F11" s="230" t="s">
        <v>10</v>
      </c>
      <c r="G11" s="231"/>
      <c r="H11" s="230" t="s">
        <v>11</v>
      </c>
      <c r="I11" s="231"/>
      <c r="J11" s="230" t="s">
        <v>12</v>
      </c>
      <c r="K11" s="231"/>
      <c r="L11" s="230" t="s">
        <v>13</v>
      </c>
      <c r="M11" s="232"/>
      <c r="N11" s="256"/>
      <c r="O11" s="256"/>
      <c r="P11" s="234"/>
      <c r="Q11" s="237"/>
      <c r="R11" s="239"/>
      <c r="S11" s="233" t="s">
        <v>14</v>
      </c>
      <c r="T11" s="233" t="s">
        <v>15</v>
      </c>
      <c r="U11" s="230" t="s">
        <v>16</v>
      </c>
      <c r="V11" s="231"/>
      <c r="W11" s="228"/>
    </row>
    <row r="12" spans="1:25" ht="70.5" customHeight="1" x14ac:dyDescent="0.2">
      <c r="A12" s="249"/>
      <c r="B12" s="252"/>
      <c r="C12" s="234"/>
      <c r="D12" s="170" t="s">
        <v>17</v>
      </c>
      <c r="E12" s="170" t="s">
        <v>18</v>
      </c>
      <c r="F12" s="171" t="s">
        <v>19</v>
      </c>
      <c r="G12" s="171" t="s">
        <v>20</v>
      </c>
      <c r="H12" s="171" t="s">
        <v>19</v>
      </c>
      <c r="I12" s="171" t="s">
        <v>20</v>
      </c>
      <c r="J12" s="171" t="s">
        <v>19</v>
      </c>
      <c r="K12" s="171" t="s">
        <v>20</v>
      </c>
      <c r="L12" s="171" t="s">
        <v>19</v>
      </c>
      <c r="M12" s="172" t="s">
        <v>20</v>
      </c>
      <c r="N12" s="173" t="s">
        <v>9</v>
      </c>
      <c r="O12" s="171" t="s">
        <v>21</v>
      </c>
      <c r="P12" s="171" t="s">
        <v>9</v>
      </c>
      <c r="Q12" s="172" t="s">
        <v>21</v>
      </c>
      <c r="R12" s="240"/>
      <c r="S12" s="234"/>
      <c r="T12" s="234"/>
      <c r="U12" s="171" t="s">
        <v>22</v>
      </c>
      <c r="V12" s="171" t="s">
        <v>23</v>
      </c>
      <c r="W12" s="229"/>
    </row>
    <row r="13" spans="1:25" s="167" customFormat="1" ht="23.25" customHeight="1" x14ac:dyDescent="0.2">
      <c r="A13" s="174"/>
      <c r="B13" s="171" t="s">
        <v>133</v>
      </c>
      <c r="C13" s="171"/>
      <c r="D13" s="171">
        <v>159.26047000000003</v>
      </c>
      <c r="E13" s="171">
        <v>175.64785120420004</v>
      </c>
      <c r="F13" s="171">
        <v>28.649810000000002</v>
      </c>
      <c r="G13" s="171">
        <v>30.7160759866</v>
      </c>
      <c r="H13" s="171">
        <v>48.557885000000013</v>
      </c>
      <c r="I13" s="171">
        <v>26.994714376199987</v>
      </c>
      <c r="J13" s="171">
        <v>48.050485000000009</v>
      </c>
      <c r="K13" s="171">
        <v>2.3953999999999995</v>
      </c>
      <c r="L13" s="171">
        <v>34.002289999999995</v>
      </c>
      <c r="M13" s="172">
        <v>115.54166084140005</v>
      </c>
      <c r="N13" s="173">
        <v>175.64785120420004</v>
      </c>
      <c r="O13" s="171">
        <v>115.54166084140005</v>
      </c>
      <c r="P13" s="171">
        <v>154.58636620619995</v>
      </c>
      <c r="Q13" s="172">
        <v>88.658413878999966</v>
      </c>
      <c r="R13" s="175">
        <v>-16.387381204200011</v>
      </c>
      <c r="S13" s="171">
        <v>16.387381204200011</v>
      </c>
      <c r="T13" s="171">
        <v>10.289672763241271</v>
      </c>
      <c r="U13" s="171">
        <v>0</v>
      </c>
      <c r="V13" s="171">
        <v>0</v>
      </c>
      <c r="W13" s="176"/>
    </row>
    <row r="14" spans="1:25" ht="23.25" customHeight="1" x14ac:dyDescent="0.2">
      <c r="A14" s="174">
        <v>1</v>
      </c>
      <c r="B14" s="177" t="s">
        <v>134</v>
      </c>
      <c r="C14" s="171"/>
      <c r="D14" s="171">
        <v>66.575600000000009</v>
      </c>
      <c r="E14" s="171">
        <v>12.525842744599998</v>
      </c>
      <c r="F14" s="171">
        <v>9.8111099999999993</v>
      </c>
      <c r="G14" s="171">
        <v>3.4117599481999994</v>
      </c>
      <c r="H14" s="171">
        <v>20.711950000000002</v>
      </c>
      <c r="I14" s="171">
        <v>4.1340693597999998</v>
      </c>
      <c r="J14" s="171">
        <v>20.888949999999998</v>
      </c>
      <c r="K14" s="171">
        <v>0</v>
      </c>
      <c r="L14" s="171">
        <v>15.163589999999996</v>
      </c>
      <c r="M14" s="172">
        <v>4.9800134366000002</v>
      </c>
      <c r="N14" s="173">
        <v>12.525842744599998</v>
      </c>
      <c r="O14" s="171">
        <v>4.9800134366000002</v>
      </c>
      <c r="P14" s="171">
        <v>7.7433666888000001</v>
      </c>
      <c r="Q14" s="172">
        <v>5.4486694936000006</v>
      </c>
      <c r="R14" s="175">
        <v>54.04975725540001</v>
      </c>
      <c r="S14" s="171">
        <v>-54.04975725540001</v>
      </c>
      <c r="T14" s="171">
        <v>-81.185535324353069</v>
      </c>
      <c r="U14" s="171">
        <v>0</v>
      </c>
      <c r="V14" s="171">
        <v>0</v>
      </c>
      <c r="W14" s="176"/>
    </row>
    <row r="15" spans="1:25" s="181" customFormat="1" ht="23.25" customHeight="1" x14ac:dyDescent="0.2">
      <c r="A15" s="178" t="s">
        <v>66</v>
      </c>
      <c r="B15" s="179" t="s">
        <v>135</v>
      </c>
      <c r="C15" s="171"/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0</v>
      </c>
      <c r="K15" s="171">
        <v>0</v>
      </c>
      <c r="L15" s="171">
        <v>0</v>
      </c>
      <c r="M15" s="172">
        <v>0</v>
      </c>
      <c r="N15" s="173">
        <v>0</v>
      </c>
      <c r="O15" s="171">
        <v>0</v>
      </c>
      <c r="P15" s="171"/>
      <c r="Q15" s="172">
        <v>0</v>
      </c>
      <c r="R15" s="175">
        <v>0</v>
      </c>
      <c r="S15" s="180">
        <v>0</v>
      </c>
      <c r="T15" s="180">
        <v>0</v>
      </c>
      <c r="U15" s="171"/>
      <c r="V15" s="171"/>
      <c r="W15" s="176"/>
    </row>
    <row r="16" spans="1:25" s="181" customFormat="1" ht="23.25" customHeight="1" outlineLevel="1" x14ac:dyDescent="0.2">
      <c r="A16" s="174" t="s">
        <v>79</v>
      </c>
      <c r="B16" s="182" t="s">
        <v>136</v>
      </c>
      <c r="C16" s="171"/>
      <c r="D16" s="171">
        <v>6.5017999999999994</v>
      </c>
      <c r="E16" s="171">
        <v>1.2627231094</v>
      </c>
      <c r="F16" s="171">
        <v>1.3711599999999999</v>
      </c>
      <c r="G16" s="171">
        <v>0.94338285999999993</v>
      </c>
      <c r="H16" s="171">
        <v>2.2066000000000003</v>
      </c>
      <c r="I16" s="171">
        <v>0</v>
      </c>
      <c r="J16" s="171">
        <v>2.2065999999999999</v>
      </c>
      <c r="K16" s="171">
        <v>0</v>
      </c>
      <c r="L16" s="171">
        <v>0.71743999999999952</v>
      </c>
      <c r="M16" s="172">
        <v>0.3193402494</v>
      </c>
      <c r="N16" s="173">
        <v>1.2627231094</v>
      </c>
      <c r="O16" s="171">
        <v>0.3193402494</v>
      </c>
      <c r="P16" s="171">
        <v>0.14411027300000001</v>
      </c>
      <c r="Q16" s="172">
        <v>0.14411027300000001</v>
      </c>
      <c r="R16" s="175">
        <v>5.2390768905999998</v>
      </c>
      <c r="S16" s="171">
        <v>-5.2390768905999998</v>
      </c>
      <c r="T16" s="171">
        <v>-80.578868784029041</v>
      </c>
      <c r="U16" s="171">
        <v>0</v>
      </c>
      <c r="V16" s="171">
        <v>0</v>
      </c>
      <c r="W16" s="176"/>
    </row>
    <row r="17" spans="1:23" s="188" customFormat="1" outlineLevel="1" x14ac:dyDescent="0.2">
      <c r="A17" s="178"/>
      <c r="B17" s="183" t="s">
        <v>240</v>
      </c>
      <c r="C17" s="180"/>
      <c r="D17" s="180">
        <v>0.31624000000000002</v>
      </c>
      <c r="E17" s="180">
        <v>0</v>
      </c>
      <c r="F17" s="180">
        <v>0.31624000000000002</v>
      </c>
      <c r="G17" s="180">
        <v>0</v>
      </c>
      <c r="H17" s="180">
        <v>0</v>
      </c>
      <c r="I17" s="180">
        <v>0</v>
      </c>
      <c r="J17" s="180">
        <v>0</v>
      </c>
      <c r="K17" s="180">
        <v>0</v>
      </c>
      <c r="L17" s="180">
        <v>0</v>
      </c>
      <c r="M17" s="184">
        <v>0</v>
      </c>
      <c r="N17" s="185">
        <v>0</v>
      </c>
      <c r="O17" s="171">
        <v>0</v>
      </c>
      <c r="P17" s="180"/>
      <c r="Q17" s="184">
        <v>0</v>
      </c>
      <c r="R17" s="186">
        <v>0.31624000000000002</v>
      </c>
      <c r="S17" s="180">
        <v>-0.31624000000000002</v>
      </c>
      <c r="T17" s="180">
        <v>-100</v>
      </c>
      <c r="U17" s="180"/>
      <c r="V17" s="180"/>
      <c r="W17" s="187"/>
    </row>
    <row r="18" spans="1:23" s="188" customFormat="1" outlineLevel="1" x14ac:dyDescent="0.2">
      <c r="A18" s="178"/>
      <c r="B18" s="183" t="s">
        <v>241</v>
      </c>
      <c r="C18" s="180"/>
      <c r="D18" s="180">
        <v>0.31624000000000002</v>
      </c>
      <c r="E18" s="180">
        <v>0</v>
      </c>
      <c r="F18" s="180">
        <v>0.31624000000000002</v>
      </c>
      <c r="G18" s="180">
        <v>0</v>
      </c>
      <c r="H18" s="180">
        <v>0</v>
      </c>
      <c r="I18" s="180">
        <v>0</v>
      </c>
      <c r="J18" s="180">
        <v>0</v>
      </c>
      <c r="K18" s="180">
        <v>0</v>
      </c>
      <c r="L18" s="180">
        <v>0</v>
      </c>
      <c r="M18" s="184">
        <v>0</v>
      </c>
      <c r="N18" s="185">
        <v>0</v>
      </c>
      <c r="O18" s="171">
        <v>0</v>
      </c>
      <c r="P18" s="180"/>
      <c r="Q18" s="184">
        <v>0</v>
      </c>
      <c r="R18" s="186">
        <v>0.31624000000000002</v>
      </c>
      <c r="S18" s="180">
        <v>-0.31624000000000002</v>
      </c>
      <c r="T18" s="180">
        <v>-100</v>
      </c>
      <c r="U18" s="180"/>
      <c r="V18" s="180"/>
      <c r="W18" s="187"/>
    </row>
    <row r="19" spans="1:23" s="188" customFormat="1" outlineLevel="1" x14ac:dyDescent="0.2">
      <c r="A19" s="178"/>
      <c r="B19" s="183" t="s">
        <v>242</v>
      </c>
      <c r="C19" s="180"/>
      <c r="D19" s="180">
        <v>0.21121999999999999</v>
      </c>
      <c r="E19" s="180">
        <v>0</v>
      </c>
      <c r="F19" s="180">
        <v>0.21121999999999999</v>
      </c>
      <c r="G19" s="180">
        <v>0</v>
      </c>
      <c r="H19" s="180">
        <v>0</v>
      </c>
      <c r="I19" s="180">
        <v>0</v>
      </c>
      <c r="J19" s="180">
        <v>0</v>
      </c>
      <c r="K19" s="180">
        <v>0</v>
      </c>
      <c r="L19" s="180">
        <v>0</v>
      </c>
      <c r="M19" s="184">
        <v>0</v>
      </c>
      <c r="N19" s="185">
        <v>0</v>
      </c>
      <c r="O19" s="171">
        <v>0</v>
      </c>
      <c r="P19" s="180"/>
      <c r="Q19" s="184">
        <v>0</v>
      </c>
      <c r="R19" s="186">
        <v>0.21121999999999999</v>
      </c>
      <c r="S19" s="180">
        <v>-0.21121999999999999</v>
      </c>
      <c r="T19" s="180">
        <v>-100</v>
      </c>
      <c r="U19" s="180"/>
      <c r="V19" s="180"/>
      <c r="W19" s="187"/>
    </row>
    <row r="20" spans="1:23" s="188" customFormat="1" outlineLevel="1" x14ac:dyDescent="0.2">
      <c r="A20" s="178"/>
      <c r="B20" s="183" t="s">
        <v>243</v>
      </c>
      <c r="C20" s="180"/>
      <c r="D20" s="180">
        <v>0.52745999999999993</v>
      </c>
      <c r="E20" s="180">
        <v>0</v>
      </c>
      <c r="F20" s="180">
        <v>0.52745999999999993</v>
      </c>
      <c r="G20" s="180">
        <v>0</v>
      </c>
      <c r="H20" s="180">
        <v>0</v>
      </c>
      <c r="I20" s="180">
        <v>0</v>
      </c>
      <c r="J20" s="180">
        <v>0</v>
      </c>
      <c r="K20" s="180">
        <v>0</v>
      </c>
      <c r="L20" s="180">
        <v>0</v>
      </c>
      <c r="M20" s="184">
        <v>0</v>
      </c>
      <c r="N20" s="185">
        <v>0</v>
      </c>
      <c r="O20" s="171">
        <v>0</v>
      </c>
      <c r="P20" s="180"/>
      <c r="Q20" s="184">
        <v>0</v>
      </c>
      <c r="R20" s="186">
        <v>0.52745999999999993</v>
      </c>
      <c r="S20" s="180">
        <v>-0.52745999999999993</v>
      </c>
      <c r="T20" s="180">
        <v>-100</v>
      </c>
      <c r="U20" s="180"/>
      <c r="V20" s="180"/>
      <c r="W20" s="187"/>
    </row>
    <row r="21" spans="1:23" s="188" customFormat="1" outlineLevel="1" x14ac:dyDescent="0.2">
      <c r="A21" s="178"/>
      <c r="B21" s="183" t="s">
        <v>244</v>
      </c>
      <c r="C21" s="180"/>
      <c r="D21" s="180">
        <v>0.58055999999999996</v>
      </c>
      <c r="E21" s="180">
        <v>0</v>
      </c>
      <c r="F21" s="180">
        <v>0</v>
      </c>
      <c r="G21" s="180">
        <v>0</v>
      </c>
      <c r="H21" s="180">
        <v>0.58055999999999996</v>
      </c>
      <c r="I21" s="180">
        <v>0</v>
      </c>
      <c r="J21" s="180">
        <v>0</v>
      </c>
      <c r="K21" s="180">
        <v>0</v>
      </c>
      <c r="L21" s="180">
        <v>0</v>
      </c>
      <c r="M21" s="184">
        <v>0</v>
      </c>
      <c r="N21" s="185">
        <v>0</v>
      </c>
      <c r="O21" s="171">
        <v>0</v>
      </c>
      <c r="P21" s="180"/>
      <c r="Q21" s="184">
        <v>0</v>
      </c>
      <c r="R21" s="186">
        <v>0.58055999999999996</v>
      </c>
      <c r="S21" s="180">
        <v>-0.58055999999999996</v>
      </c>
      <c r="T21" s="180">
        <v>-100</v>
      </c>
      <c r="U21" s="180"/>
      <c r="V21" s="180"/>
      <c r="W21" s="187"/>
    </row>
    <row r="22" spans="1:23" s="188" customFormat="1" outlineLevel="1" x14ac:dyDescent="0.2">
      <c r="A22" s="178"/>
      <c r="B22" s="183" t="s">
        <v>245</v>
      </c>
      <c r="C22" s="180"/>
      <c r="D22" s="180">
        <v>0.52745999999999993</v>
      </c>
      <c r="E22" s="180">
        <v>0</v>
      </c>
      <c r="F22" s="180">
        <v>0</v>
      </c>
      <c r="G22" s="180">
        <v>0</v>
      </c>
      <c r="H22" s="180">
        <v>0.52745999999999993</v>
      </c>
      <c r="I22" s="180">
        <v>0</v>
      </c>
      <c r="J22" s="180">
        <v>0</v>
      </c>
      <c r="K22" s="180">
        <v>0</v>
      </c>
      <c r="L22" s="180">
        <v>0</v>
      </c>
      <c r="M22" s="184">
        <v>0</v>
      </c>
      <c r="N22" s="185">
        <v>0</v>
      </c>
      <c r="O22" s="171">
        <v>0</v>
      </c>
      <c r="P22" s="180"/>
      <c r="Q22" s="184">
        <v>0</v>
      </c>
      <c r="R22" s="186">
        <v>0.52745999999999993</v>
      </c>
      <c r="S22" s="180">
        <v>-0.52745999999999993</v>
      </c>
      <c r="T22" s="180">
        <v>-100</v>
      </c>
      <c r="U22" s="180"/>
      <c r="V22" s="180"/>
      <c r="W22" s="187"/>
    </row>
    <row r="23" spans="1:23" s="188" customFormat="1" ht="25.5" outlineLevel="1" x14ac:dyDescent="0.2">
      <c r="A23" s="178"/>
      <c r="B23" s="183" t="s">
        <v>246</v>
      </c>
      <c r="C23" s="180"/>
      <c r="D23" s="180">
        <v>0.15812000000000001</v>
      </c>
      <c r="E23" s="180">
        <v>0</v>
      </c>
      <c r="F23" s="180">
        <v>0</v>
      </c>
      <c r="G23" s="180">
        <v>0</v>
      </c>
      <c r="H23" s="180">
        <v>0.15812000000000001</v>
      </c>
      <c r="I23" s="180">
        <v>0</v>
      </c>
      <c r="J23" s="180">
        <v>0</v>
      </c>
      <c r="K23" s="180">
        <v>0</v>
      </c>
      <c r="L23" s="180">
        <v>0</v>
      </c>
      <c r="M23" s="184">
        <v>0</v>
      </c>
      <c r="N23" s="185">
        <v>0</v>
      </c>
      <c r="O23" s="171">
        <v>0</v>
      </c>
      <c r="P23" s="180"/>
      <c r="Q23" s="184">
        <v>0</v>
      </c>
      <c r="R23" s="186">
        <v>0.15812000000000001</v>
      </c>
      <c r="S23" s="180">
        <v>-0.15812000000000001</v>
      </c>
      <c r="T23" s="180">
        <v>-100</v>
      </c>
      <c r="U23" s="180"/>
      <c r="V23" s="180"/>
      <c r="W23" s="187"/>
    </row>
    <row r="24" spans="1:23" s="188" customFormat="1" ht="25.5" outlineLevel="1" x14ac:dyDescent="0.2">
      <c r="A24" s="178"/>
      <c r="B24" s="183" t="s">
        <v>247</v>
      </c>
      <c r="C24" s="180"/>
      <c r="D24" s="180">
        <v>0.34809999999999997</v>
      </c>
      <c r="E24" s="180">
        <v>0</v>
      </c>
      <c r="F24" s="180">
        <v>0</v>
      </c>
      <c r="G24" s="180">
        <v>0</v>
      </c>
      <c r="H24" s="180">
        <v>0.34809999999999997</v>
      </c>
      <c r="I24" s="180">
        <v>0</v>
      </c>
      <c r="J24" s="180">
        <v>0</v>
      </c>
      <c r="K24" s="180">
        <v>0</v>
      </c>
      <c r="L24" s="180">
        <v>0</v>
      </c>
      <c r="M24" s="184">
        <v>0</v>
      </c>
      <c r="N24" s="185">
        <v>0</v>
      </c>
      <c r="O24" s="171">
        <v>0</v>
      </c>
      <c r="P24" s="180"/>
      <c r="Q24" s="184">
        <v>0</v>
      </c>
      <c r="R24" s="186">
        <v>0.34809999999999997</v>
      </c>
      <c r="S24" s="180">
        <v>-0.34809999999999997</v>
      </c>
      <c r="T24" s="180">
        <v>-100</v>
      </c>
      <c r="U24" s="180"/>
      <c r="V24" s="180"/>
      <c r="W24" s="187"/>
    </row>
    <row r="25" spans="1:23" s="188" customFormat="1" outlineLevel="1" x14ac:dyDescent="0.2">
      <c r="A25" s="178"/>
      <c r="B25" s="183" t="s">
        <v>248</v>
      </c>
      <c r="C25" s="180"/>
      <c r="D25" s="180">
        <v>0.34809999999999997</v>
      </c>
      <c r="E25" s="180">
        <v>0</v>
      </c>
      <c r="F25" s="180">
        <v>0</v>
      </c>
      <c r="G25" s="180">
        <v>0</v>
      </c>
      <c r="H25" s="180">
        <v>0.34809999999999997</v>
      </c>
      <c r="I25" s="180">
        <v>0</v>
      </c>
      <c r="J25" s="180">
        <v>0</v>
      </c>
      <c r="K25" s="180">
        <v>0</v>
      </c>
      <c r="L25" s="180">
        <v>0</v>
      </c>
      <c r="M25" s="184">
        <v>0</v>
      </c>
      <c r="N25" s="185">
        <v>0</v>
      </c>
      <c r="O25" s="171">
        <v>0</v>
      </c>
      <c r="P25" s="180"/>
      <c r="Q25" s="184">
        <v>0</v>
      </c>
      <c r="R25" s="186">
        <v>0.34809999999999997</v>
      </c>
      <c r="S25" s="180">
        <v>-0.34809999999999997</v>
      </c>
      <c r="T25" s="180">
        <v>-100</v>
      </c>
      <c r="U25" s="180"/>
      <c r="V25" s="180"/>
      <c r="W25" s="187"/>
    </row>
    <row r="26" spans="1:23" s="188" customFormat="1" outlineLevel="1" x14ac:dyDescent="0.2">
      <c r="A26" s="178"/>
      <c r="B26" s="183" t="s">
        <v>249</v>
      </c>
      <c r="C26" s="180"/>
      <c r="D26" s="180">
        <v>0.79178000000000004</v>
      </c>
      <c r="E26" s="180">
        <v>0</v>
      </c>
      <c r="F26" s="180">
        <v>0</v>
      </c>
      <c r="G26" s="180">
        <v>0</v>
      </c>
      <c r="H26" s="180">
        <v>0.24426000000000059</v>
      </c>
      <c r="I26" s="180">
        <v>0</v>
      </c>
      <c r="J26" s="180">
        <v>0.54751999999999945</v>
      </c>
      <c r="K26" s="180">
        <v>0</v>
      </c>
      <c r="L26" s="180">
        <v>0</v>
      </c>
      <c r="M26" s="184">
        <v>0</v>
      </c>
      <c r="N26" s="185">
        <v>0</v>
      </c>
      <c r="O26" s="171">
        <v>0</v>
      </c>
      <c r="P26" s="180"/>
      <c r="Q26" s="184">
        <v>0</v>
      </c>
      <c r="R26" s="186">
        <v>0.79178000000000004</v>
      </c>
      <c r="S26" s="180">
        <v>-0.79178000000000004</v>
      </c>
      <c r="T26" s="180">
        <v>-100</v>
      </c>
      <c r="U26" s="180"/>
      <c r="V26" s="180"/>
      <c r="W26" s="187"/>
    </row>
    <row r="27" spans="1:23" s="188" customFormat="1" outlineLevel="1" x14ac:dyDescent="0.2">
      <c r="A27" s="178"/>
      <c r="B27" s="183" t="s">
        <v>250</v>
      </c>
      <c r="C27" s="180"/>
      <c r="D27" s="180">
        <v>0.52745999999999993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0.52745999999999993</v>
      </c>
      <c r="K27" s="180">
        <v>0</v>
      </c>
      <c r="L27" s="180">
        <v>0</v>
      </c>
      <c r="M27" s="184">
        <v>0</v>
      </c>
      <c r="N27" s="185">
        <v>0</v>
      </c>
      <c r="O27" s="171">
        <v>0</v>
      </c>
      <c r="P27" s="180"/>
      <c r="Q27" s="184">
        <v>0</v>
      </c>
      <c r="R27" s="186">
        <v>0.52745999999999993</v>
      </c>
      <c r="S27" s="180">
        <v>-0.52745999999999993</v>
      </c>
      <c r="T27" s="180">
        <v>-100</v>
      </c>
      <c r="U27" s="180"/>
      <c r="V27" s="180"/>
      <c r="W27" s="187"/>
    </row>
    <row r="28" spans="1:23" s="188" customFormat="1" outlineLevel="1" x14ac:dyDescent="0.2">
      <c r="A28" s="178"/>
      <c r="B28" s="183" t="s">
        <v>251</v>
      </c>
      <c r="C28" s="180"/>
      <c r="D28" s="180">
        <v>0.42243999999999998</v>
      </c>
      <c r="E28" s="180">
        <v>0</v>
      </c>
      <c r="F28" s="180">
        <v>0</v>
      </c>
      <c r="G28" s="180">
        <v>0</v>
      </c>
      <c r="H28" s="180">
        <v>0</v>
      </c>
      <c r="I28" s="180">
        <v>0</v>
      </c>
      <c r="J28" s="180">
        <v>0.42243999999999998</v>
      </c>
      <c r="K28" s="180">
        <v>0</v>
      </c>
      <c r="L28" s="180">
        <v>0</v>
      </c>
      <c r="M28" s="184">
        <v>0</v>
      </c>
      <c r="N28" s="185">
        <v>0</v>
      </c>
      <c r="O28" s="171">
        <v>0</v>
      </c>
      <c r="P28" s="180"/>
      <c r="Q28" s="184">
        <v>0</v>
      </c>
      <c r="R28" s="186">
        <v>0.42243999999999998</v>
      </c>
      <c r="S28" s="180">
        <v>-0.42243999999999998</v>
      </c>
      <c r="T28" s="180">
        <v>-100</v>
      </c>
      <c r="U28" s="180"/>
      <c r="V28" s="180"/>
      <c r="W28" s="187"/>
    </row>
    <row r="29" spans="1:23" s="188" customFormat="1" outlineLevel="1" x14ac:dyDescent="0.2">
      <c r="A29" s="178"/>
      <c r="B29" s="183" t="s">
        <v>252</v>
      </c>
      <c r="C29" s="180"/>
      <c r="D29" s="180">
        <v>0.13688</v>
      </c>
      <c r="E29" s="180">
        <v>0</v>
      </c>
      <c r="F29" s="180">
        <v>0</v>
      </c>
      <c r="G29" s="180">
        <v>0</v>
      </c>
      <c r="H29" s="180">
        <v>0</v>
      </c>
      <c r="I29" s="180">
        <v>0</v>
      </c>
      <c r="J29" s="180">
        <v>0.13688</v>
      </c>
      <c r="K29" s="180">
        <v>0</v>
      </c>
      <c r="L29" s="180">
        <v>0</v>
      </c>
      <c r="M29" s="184">
        <v>0</v>
      </c>
      <c r="N29" s="185">
        <v>0</v>
      </c>
      <c r="O29" s="171">
        <v>0</v>
      </c>
      <c r="P29" s="180"/>
      <c r="Q29" s="184">
        <v>0</v>
      </c>
      <c r="R29" s="186">
        <v>0.13688</v>
      </c>
      <c r="S29" s="180">
        <v>-0.13688</v>
      </c>
      <c r="T29" s="180">
        <v>-100</v>
      </c>
      <c r="U29" s="180"/>
      <c r="V29" s="180"/>
      <c r="W29" s="187"/>
    </row>
    <row r="30" spans="1:23" s="188" customFormat="1" outlineLevel="1" x14ac:dyDescent="0.2">
      <c r="A30" s="178"/>
      <c r="B30" s="183" t="s">
        <v>253</v>
      </c>
      <c r="C30" s="180"/>
      <c r="D30" s="180">
        <v>0.21121999999999999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0.21121999999999999</v>
      </c>
      <c r="K30" s="180">
        <v>0</v>
      </c>
      <c r="L30" s="180">
        <v>0</v>
      </c>
      <c r="M30" s="184">
        <v>0</v>
      </c>
      <c r="N30" s="185">
        <v>0</v>
      </c>
      <c r="O30" s="171">
        <v>0</v>
      </c>
      <c r="P30" s="180"/>
      <c r="Q30" s="184">
        <v>0</v>
      </c>
      <c r="R30" s="186">
        <v>0.21121999999999999</v>
      </c>
      <c r="S30" s="180">
        <v>-0.21121999999999999</v>
      </c>
      <c r="T30" s="180">
        <v>-100</v>
      </c>
      <c r="U30" s="180"/>
      <c r="V30" s="180"/>
      <c r="W30" s="187"/>
    </row>
    <row r="31" spans="1:23" s="188" customFormat="1" outlineLevel="1" x14ac:dyDescent="0.2">
      <c r="A31" s="178"/>
      <c r="B31" s="183" t="s">
        <v>254</v>
      </c>
      <c r="C31" s="180"/>
      <c r="D31" s="180">
        <v>0.12625999999999998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0.12625999999999998</v>
      </c>
      <c r="K31" s="180">
        <v>0</v>
      </c>
      <c r="L31" s="180">
        <v>0</v>
      </c>
      <c r="M31" s="184">
        <v>0</v>
      </c>
      <c r="N31" s="185">
        <v>0</v>
      </c>
      <c r="O31" s="171">
        <v>0</v>
      </c>
      <c r="P31" s="180"/>
      <c r="Q31" s="184">
        <v>0</v>
      </c>
      <c r="R31" s="186">
        <v>0.12625999999999998</v>
      </c>
      <c r="S31" s="180">
        <v>-0.12625999999999998</v>
      </c>
      <c r="T31" s="180">
        <v>-100</v>
      </c>
      <c r="U31" s="180"/>
      <c r="V31" s="180"/>
      <c r="W31" s="187"/>
    </row>
    <row r="32" spans="1:23" s="188" customFormat="1" outlineLevel="1" x14ac:dyDescent="0.2">
      <c r="A32" s="178"/>
      <c r="B32" s="183" t="s">
        <v>255</v>
      </c>
      <c r="C32" s="180"/>
      <c r="D32" s="180">
        <v>0.21121999999999999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0.21121999999999999</v>
      </c>
      <c r="K32" s="180">
        <v>0</v>
      </c>
      <c r="L32" s="180">
        <v>0</v>
      </c>
      <c r="M32" s="184">
        <v>0</v>
      </c>
      <c r="N32" s="185">
        <v>0</v>
      </c>
      <c r="O32" s="171">
        <v>0</v>
      </c>
      <c r="P32" s="180"/>
      <c r="Q32" s="184">
        <v>0</v>
      </c>
      <c r="R32" s="186">
        <v>0.21121999999999999</v>
      </c>
      <c r="S32" s="180">
        <v>-0.21121999999999999</v>
      </c>
      <c r="T32" s="180">
        <v>-100</v>
      </c>
      <c r="U32" s="180"/>
      <c r="V32" s="180"/>
      <c r="W32" s="187"/>
    </row>
    <row r="33" spans="1:23" s="188" customFormat="1" outlineLevel="1" x14ac:dyDescent="0.2">
      <c r="A33" s="178"/>
      <c r="B33" s="183" t="s">
        <v>256</v>
      </c>
      <c r="C33" s="180"/>
      <c r="D33" s="180">
        <v>0.42243999999999998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2.3600000000000412E-2</v>
      </c>
      <c r="K33" s="180">
        <v>0</v>
      </c>
      <c r="L33" s="180">
        <v>0.39883999999999953</v>
      </c>
      <c r="M33" s="184">
        <v>0</v>
      </c>
      <c r="N33" s="185">
        <v>0</v>
      </c>
      <c r="O33" s="171">
        <v>0</v>
      </c>
      <c r="P33" s="180"/>
      <c r="Q33" s="184">
        <v>0</v>
      </c>
      <c r="R33" s="186">
        <v>0.42243999999999998</v>
      </c>
      <c r="S33" s="180">
        <v>-0.42243999999999998</v>
      </c>
      <c r="T33" s="180">
        <v>-100</v>
      </c>
      <c r="U33" s="180"/>
      <c r="V33" s="180"/>
      <c r="W33" s="187"/>
    </row>
    <row r="34" spans="1:23" s="188" customFormat="1" outlineLevel="1" x14ac:dyDescent="0.2">
      <c r="A34" s="178"/>
      <c r="B34" s="183" t="s">
        <v>257</v>
      </c>
      <c r="C34" s="180"/>
      <c r="D34" s="180">
        <v>0.31859999999999999</v>
      </c>
      <c r="E34" s="180">
        <v>0</v>
      </c>
      <c r="F34" s="180">
        <v>0</v>
      </c>
      <c r="G34" s="180">
        <v>0</v>
      </c>
      <c r="H34" s="180">
        <v>0</v>
      </c>
      <c r="I34" s="180">
        <v>0</v>
      </c>
      <c r="J34" s="180">
        <v>0</v>
      </c>
      <c r="K34" s="180">
        <v>0</v>
      </c>
      <c r="L34" s="180">
        <v>0.31859999999999999</v>
      </c>
      <c r="M34" s="184">
        <v>0</v>
      </c>
      <c r="N34" s="185">
        <v>0</v>
      </c>
      <c r="O34" s="171">
        <v>0</v>
      </c>
      <c r="P34" s="180"/>
      <c r="Q34" s="184">
        <v>0</v>
      </c>
      <c r="R34" s="186">
        <v>0.31859999999999999</v>
      </c>
      <c r="S34" s="180">
        <v>-0.31859999999999999</v>
      </c>
      <c r="T34" s="180">
        <v>-100</v>
      </c>
      <c r="U34" s="180"/>
      <c r="V34" s="180"/>
      <c r="W34" s="187"/>
    </row>
    <row r="35" spans="1:23" s="188" customFormat="1" outlineLevel="1" x14ac:dyDescent="0.2">
      <c r="A35" s="178"/>
      <c r="B35" s="189" t="s">
        <v>258</v>
      </c>
      <c r="C35" s="180"/>
      <c r="D35" s="180">
        <v>0</v>
      </c>
      <c r="E35" s="180">
        <v>0.94338285999999993</v>
      </c>
      <c r="F35" s="180">
        <v>0</v>
      </c>
      <c r="G35" s="180">
        <v>0.94338285999999993</v>
      </c>
      <c r="H35" s="180">
        <v>0</v>
      </c>
      <c r="I35" s="180">
        <v>0</v>
      </c>
      <c r="J35" s="180">
        <v>0</v>
      </c>
      <c r="K35" s="180">
        <v>0</v>
      </c>
      <c r="L35" s="180">
        <v>0</v>
      </c>
      <c r="M35" s="184">
        <v>0</v>
      </c>
      <c r="N35" s="185">
        <v>0.94338285999999993</v>
      </c>
      <c r="O35" s="171">
        <v>0</v>
      </c>
      <c r="P35" s="180">
        <v>0</v>
      </c>
      <c r="Q35" s="184">
        <v>0</v>
      </c>
      <c r="R35" s="186">
        <v>-0.94338285999999993</v>
      </c>
      <c r="S35" s="180">
        <v>0.94338285999999993</v>
      </c>
      <c r="T35" s="180">
        <v>0</v>
      </c>
      <c r="U35" s="180"/>
      <c r="V35" s="180"/>
      <c r="W35" s="187"/>
    </row>
    <row r="36" spans="1:23" s="188" customFormat="1" ht="18.75" customHeight="1" outlineLevel="1" x14ac:dyDescent="0.2">
      <c r="A36" s="178"/>
      <c r="B36" s="189" t="s">
        <v>204</v>
      </c>
      <c r="C36" s="180"/>
      <c r="D36" s="180">
        <v>0</v>
      </c>
      <c r="E36" s="180">
        <v>0.14411027300000001</v>
      </c>
      <c r="F36" s="180">
        <v>0</v>
      </c>
      <c r="G36" s="180">
        <v>0</v>
      </c>
      <c r="H36" s="180">
        <v>0</v>
      </c>
      <c r="I36" s="180">
        <v>0</v>
      </c>
      <c r="J36" s="180">
        <v>0</v>
      </c>
      <c r="K36" s="180">
        <v>0</v>
      </c>
      <c r="L36" s="180">
        <v>0</v>
      </c>
      <c r="M36" s="184">
        <v>0.14411027300000001</v>
      </c>
      <c r="N36" s="185">
        <v>0.14411027300000001</v>
      </c>
      <c r="O36" s="171">
        <v>0.14411027300000001</v>
      </c>
      <c r="P36" s="180">
        <v>0.14411027300000001</v>
      </c>
      <c r="Q36" s="184">
        <v>0.14411027300000001</v>
      </c>
      <c r="R36" s="186">
        <v>-0.14411027300000001</v>
      </c>
      <c r="S36" s="180">
        <v>0.14411027300000001</v>
      </c>
      <c r="T36" s="180">
        <v>0</v>
      </c>
      <c r="U36" s="180"/>
      <c r="V36" s="180"/>
      <c r="W36" s="187"/>
    </row>
    <row r="37" spans="1:23" s="188" customFormat="1" ht="25.5" outlineLevel="1" x14ac:dyDescent="0.2">
      <c r="A37" s="178"/>
      <c r="B37" s="189" t="s">
        <v>205</v>
      </c>
      <c r="C37" s="180"/>
      <c r="D37" s="180">
        <v>0</v>
      </c>
      <c r="E37" s="180">
        <v>0.17522997639999999</v>
      </c>
      <c r="F37" s="180">
        <v>0</v>
      </c>
      <c r="G37" s="180">
        <v>0</v>
      </c>
      <c r="H37" s="180">
        <v>0</v>
      </c>
      <c r="I37" s="180">
        <v>0</v>
      </c>
      <c r="J37" s="180">
        <v>0</v>
      </c>
      <c r="K37" s="180">
        <v>0</v>
      </c>
      <c r="L37" s="180">
        <v>0</v>
      </c>
      <c r="M37" s="184">
        <v>0.17522997639999999</v>
      </c>
      <c r="N37" s="185">
        <v>0.17522997639999999</v>
      </c>
      <c r="O37" s="171">
        <v>0.17522997639999999</v>
      </c>
      <c r="P37" s="180">
        <v>0</v>
      </c>
      <c r="Q37" s="184">
        <v>0</v>
      </c>
      <c r="R37" s="186">
        <v>-0.17522997639999999</v>
      </c>
      <c r="S37" s="180">
        <v>0.17522997639999999</v>
      </c>
      <c r="T37" s="180">
        <v>0</v>
      </c>
      <c r="U37" s="180"/>
      <c r="V37" s="180"/>
      <c r="W37" s="187"/>
    </row>
    <row r="38" spans="1:23" s="181" customFormat="1" ht="24.75" customHeight="1" outlineLevel="1" x14ac:dyDescent="0.2">
      <c r="A38" s="174" t="s">
        <v>87</v>
      </c>
      <c r="B38" s="182" t="s">
        <v>137</v>
      </c>
      <c r="C38" s="171"/>
      <c r="D38" s="171">
        <v>25.853800000000003</v>
      </c>
      <c r="E38" s="171">
        <v>3.9131106546000005</v>
      </c>
      <c r="F38" s="171">
        <v>3.2803999999999993</v>
      </c>
      <c r="G38" s="171">
        <v>0.51887716379999993</v>
      </c>
      <c r="H38" s="171">
        <v>7.6818000000000008</v>
      </c>
      <c r="I38" s="171">
        <v>1.1236309752</v>
      </c>
      <c r="J38" s="171">
        <v>7.6818000000000008</v>
      </c>
      <c r="K38" s="171">
        <v>0</v>
      </c>
      <c r="L38" s="171">
        <v>7.2097999999999978</v>
      </c>
      <c r="M38" s="172">
        <v>2.2706025156000003</v>
      </c>
      <c r="N38" s="173">
        <v>3.9131106546000005</v>
      </c>
      <c r="O38" s="171">
        <v>2.2706025156000003</v>
      </c>
      <c r="P38" s="171">
        <v>2.5383560088000001</v>
      </c>
      <c r="Q38" s="172">
        <v>2.5383560088000001</v>
      </c>
      <c r="R38" s="175">
        <v>21.940689345400003</v>
      </c>
      <c r="S38" s="171">
        <v>-21.940689345400003</v>
      </c>
      <c r="T38" s="171">
        <v>-84.864466134185307</v>
      </c>
      <c r="U38" s="171">
        <v>0</v>
      </c>
      <c r="V38" s="171">
        <v>0</v>
      </c>
      <c r="W38" s="172">
        <v>0</v>
      </c>
    </row>
    <row r="39" spans="1:23" s="188" customFormat="1" outlineLevel="1" x14ac:dyDescent="0.2">
      <c r="A39" s="178"/>
      <c r="B39" s="183" t="s">
        <v>259</v>
      </c>
      <c r="C39" s="180"/>
      <c r="D39" s="180">
        <v>1.2401799999999998</v>
      </c>
      <c r="E39" s="180">
        <v>0</v>
      </c>
      <c r="F39" s="180">
        <v>1.2401799999999998</v>
      </c>
      <c r="G39" s="180">
        <v>0</v>
      </c>
      <c r="H39" s="180">
        <v>0</v>
      </c>
      <c r="I39" s="180">
        <v>0</v>
      </c>
      <c r="J39" s="180">
        <v>0</v>
      </c>
      <c r="K39" s="180">
        <v>0</v>
      </c>
      <c r="L39" s="180">
        <v>0</v>
      </c>
      <c r="M39" s="184">
        <v>0</v>
      </c>
      <c r="N39" s="185">
        <v>0</v>
      </c>
      <c r="O39" s="180">
        <v>0</v>
      </c>
      <c r="P39" s="180"/>
      <c r="Q39" s="184">
        <v>0</v>
      </c>
      <c r="R39" s="186">
        <v>1.2401799999999998</v>
      </c>
      <c r="S39" s="180">
        <v>-1.2401799999999998</v>
      </c>
      <c r="T39" s="180">
        <v>-100</v>
      </c>
      <c r="U39" s="180"/>
      <c r="V39" s="180"/>
      <c r="W39" s="187"/>
    </row>
    <row r="40" spans="1:23" s="188" customFormat="1" outlineLevel="1" x14ac:dyDescent="0.2">
      <c r="A40" s="178"/>
      <c r="B40" s="183" t="s">
        <v>260</v>
      </c>
      <c r="C40" s="180"/>
      <c r="D40" s="180">
        <v>0.49677999999999994</v>
      </c>
      <c r="E40" s="180">
        <v>0</v>
      </c>
      <c r="F40" s="180">
        <v>0.49677999999999994</v>
      </c>
      <c r="G40" s="180">
        <v>0</v>
      </c>
      <c r="H40" s="180">
        <v>0</v>
      </c>
      <c r="I40" s="180">
        <v>0</v>
      </c>
      <c r="J40" s="180">
        <v>0</v>
      </c>
      <c r="K40" s="180">
        <v>0</v>
      </c>
      <c r="L40" s="180">
        <v>0</v>
      </c>
      <c r="M40" s="184">
        <v>0</v>
      </c>
      <c r="N40" s="185">
        <v>0</v>
      </c>
      <c r="O40" s="180">
        <v>0</v>
      </c>
      <c r="P40" s="180"/>
      <c r="Q40" s="184">
        <v>0</v>
      </c>
      <c r="R40" s="186">
        <v>0.49677999999999994</v>
      </c>
      <c r="S40" s="180">
        <v>-0.49677999999999994</v>
      </c>
      <c r="T40" s="180">
        <v>-100</v>
      </c>
      <c r="U40" s="180"/>
      <c r="V40" s="180"/>
      <c r="W40" s="187"/>
    </row>
    <row r="41" spans="1:23" s="188" customFormat="1" outlineLevel="1" x14ac:dyDescent="0.2">
      <c r="A41" s="178"/>
      <c r="B41" s="183" t="s">
        <v>261</v>
      </c>
      <c r="C41" s="180"/>
      <c r="D41" s="180">
        <v>0.49677999999999994</v>
      </c>
      <c r="E41" s="180">
        <v>0</v>
      </c>
      <c r="F41" s="180">
        <v>0.49677999999999994</v>
      </c>
      <c r="G41" s="180">
        <v>0</v>
      </c>
      <c r="H41" s="180">
        <v>0</v>
      </c>
      <c r="I41" s="180">
        <v>0</v>
      </c>
      <c r="J41" s="180">
        <v>0</v>
      </c>
      <c r="K41" s="180">
        <v>0</v>
      </c>
      <c r="L41" s="180">
        <v>0</v>
      </c>
      <c r="M41" s="184">
        <v>0</v>
      </c>
      <c r="N41" s="185">
        <v>0</v>
      </c>
      <c r="O41" s="180">
        <v>0</v>
      </c>
      <c r="P41" s="180"/>
      <c r="Q41" s="184">
        <v>0</v>
      </c>
      <c r="R41" s="186">
        <v>0.49677999999999994</v>
      </c>
      <c r="S41" s="180">
        <v>-0.49677999999999994</v>
      </c>
      <c r="T41" s="180">
        <v>-100</v>
      </c>
      <c r="U41" s="180"/>
      <c r="V41" s="180"/>
      <c r="W41" s="187"/>
    </row>
    <row r="42" spans="1:23" s="188" customFormat="1" outlineLevel="1" x14ac:dyDescent="0.2">
      <c r="A42" s="178"/>
      <c r="B42" s="183" t="s">
        <v>262</v>
      </c>
      <c r="C42" s="180"/>
      <c r="D42" s="180">
        <v>1.2401799999999998</v>
      </c>
      <c r="E42" s="180">
        <v>0</v>
      </c>
      <c r="F42" s="180">
        <v>1.0466599999999997</v>
      </c>
      <c r="G42" s="180">
        <v>0</v>
      </c>
      <c r="H42" s="180">
        <v>0.19352000000000016</v>
      </c>
      <c r="I42" s="180">
        <v>0</v>
      </c>
      <c r="J42" s="180">
        <v>0</v>
      </c>
      <c r="K42" s="180">
        <v>0</v>
      </c>
      <c r="L42" s="180">
        <v>0</v>
      </c>
      <c r="M42" s="184">
        <v>0</v>
      </c>
      <c r="N42" s="185">
        <v>0</v>
      </c>
      <c r="O42" s="180">
        <v>0</v>
      </c>
      <c r="P42" s="180"/>
      <c r="Q42" s="184">
        <v>0</v>
      </c>
      <c r="R42" s="186">
        <v>1.2401799999999998</v>
      </c>
      <c r="S42" s="180">
        <v>-1.2401799999999998</v>
      </c>
      <c r="T42" s="180">
        <v>-100</v>
      </c>
      <c r="U42" s="180"/>
      <c r="V42" s="180"/>
      <c r="W42" s="187"/>
    </row>
    <row r="43" spans="1:23" s="188" customFormat="1" outlineLevel="1" x14ac:dyDescent="0.2">
      <c r="A43" s="178"/>
      <c r="B43" s="183" t="s">
        <v>263</v>
      </c>
      <c r="C43" s="180"/>
      <c r="D43" s="180">
        <v>1.3392999999999999</v>
      </c>
      <c r="E43" s="180">
        <v>0</v>
      </c>
      <c r="F43" s="180">
        <v>0</v>
      </c>
      <c r="G43" s="180">
        <v>0</v>
      </c>
      <c r="H43" s="180">
        <v>1.3392999999999999</v>
      </c>
      <c r="I43" s="180">
        <v>0</v>
      </c>
      <c r="J43" s="180">
        <v>0</v>
      </c>
      <c r="K43" s="180">
        <v>0</v>
      </c>
      <c r="L43" s="180">
        <v>0</v>
      </c>
      <c r="M43" s="184">
        <v>0</v>
      </c>
      <c r="N43" s="185">
        <v>0</v>
      </c>
      <c r="O43" s="180">
        <v>0</v>
      </c>
      <c r="P43" s="180"/>
      <c r="Q43" s="184">
        <v>0</v>
      </c>
      <c r="R43" s="186">
        <v>1.3392999999999999</v>
      </c>
      <c r="S43" s="180">
        <v>-1.3392999999999999</v>
      </c>
      <c r="T43" s="180">
        <v>-100</v>
      </c>
      <c r="U43" s="180"/>
      <c r="V43" s="180"/>
      <c r="W43" s="187"/>
    </row>
    <row r="44" spans="1:23" s="188" customFormat="1" outlineLevel="1" x14ac:dyDescent="0.2">
      <c r="A44" s="178"/>
      <c r="B44" s="183" t="s">
        <v>264</v>
      </c>
      <c r="C44" s="180"/>
      <c r="D44" s="180">
        <v>0.59589999999999999</v>
      </c>
      <c r="E44" s="180">
        <v>0</v>
      </c>
      <c r="F44" s="180">
        <v>0</v>
      </c>
      <c r="G44" s="180">
        <v>0</v>
      </c>
      <c r="H44" s="180">
        <v>0.59589999999999999</v>
      </c>
      <c r="I44" s="180">
        <v>0</v>
      </c>
      <c r="J44" s="180">
        <v>0</v>
      </c>
      <c r="K44" s="180">
        <v>0</v>
      </c>
      <c r="L44" s="180">
        <v>0</v>
      </c>
      <c r="M44" s="184">
        <v>0</v>
      </c>
      <c r="N44" s="185">
        <v>0</v>
      </c>
      <c r="O44" s="180">
        <v>0</v>
      </c>
      <c r="P44" s="180"/>
      <c r="Q44" s="184">
        <v>0</v>
      </c>
      <c r="R44" s="186">
        <v>0.59589999999999999</v>
      </c>
      <c r="S44" s="180">
        <v>-0.59589999999999999</v>
      </c>
      <c r="T44" s="180">
        <v>-100</v>
      </c>
      <c r="U44" s="180"/>
      <c r="V44" s="180"/>
      <c r="W44" s="187"/>
    </row>
    <row r="45" spans="1:23" s="188" customFormat="1" outlineLevel="1" x14ac:dyDescent="0.2">
      <c r="A45" s="178"/>
      <c r="B45" s="183" t="s">
        <v>265</v>
      </c>
      <c r="C45" s="180"/>
      <c r="D45" s="180">
        <v>0.79413999999999996</v>
      </c>
      <c r="E45" s="180">
        <v>0</v>
      </c>
      <c r="F45" s="180">
        <v>0</v>
      </c>
      <c r="G45" s="180">
        <v>0</v>
      </c>
      <c r="H45" s="180">
        <v>0.79413999999999996</v>
      </c>
      <c r="I45" s="180">
        <v>0</v>
      </c>
      <c r="J45" s="180">
        <v>0</v>
      </c>
      <c r="K45" s="180">
        <v>0</v>
      </c>
      <c r="L45" s="180">
        <v>0</v>
      </c>
      <c r="M45" s="184">
        <v>0</v>
      </c>
      <c r="N45" s="185">
        <v>0</v>
      </c>
      <c r="O45" s="180">
        <v>0</v>
      </c>
      <c r="P45" s="180"/>
      <c r="Q45" s="184">
        <v>0</v>
      </c>
      <c r="R45" s="186">
        <v>0.79413999999999996</v>
      </c>
      <c r="S45" s="180">
        <v>-0.79413999999999996</v>
      </c>
      <c r="T45" s="180">
        <v>-100</v>
      </c>
      <c r="U45" s="180"/>
      <c r="V45" s="180"/>
      <c r="W45" s="187"/>
    </row>
    <row r="46" spans="1:23" s="188" customFormat="1" outlineLevel="1" x14ac:dyDescent="0.2">
      <c r="A46" s="178"/>
      <c r="B46" s="183" t="s">
        <v>266</v>
      </c>
      <c r="C46" s="180"/>
      <c r="D46" s="180">
        <v>0.57111999999999996</v>
      </c>
      <c r="E46" s="180">
        <v>0</v>
      </c>
      <c r="F46" s="180">
        <v>0</v>
      </c>
      <c r="G46" s="180">
        <v>0</v>
      </c>
      <c r="H46" s="180">
        <v>0.57111999999999996</v>
      </c>
      <c r="I46" s="180">
        <v>0</v>
      </c>
      <c r="J46" s="180">
        <v>0</v>
      </c>
      <c r="K46" s="180">
        <v>0</v>
      </c>
      <c r="L46" s="180">
        <v>0</v>
      </c>
      <c r="M46" s="184">
        <v>0</v>
      </c>
      <c r="N46" s="185">
        <v>0</v>
      </c>
      <c r="O46" s="180">
        <v>0</v>
      </c>
      <c r="P46" s="180"/>
      <c r="Q46" s="184">
        <v>0</v>
      </c>
      <c r="R46" s="186">
        <v>0.57111999999999996</v>
      </c>
      <c r="S46" s="180">
        <v>-0.57111999999999996</v>
      </c>
      <c r="T46" s="180">
        <v>-100</v>
      </c>
      <c r="U46" s="180"/>
      <c r="V46" s="180"/>
      <c r="W46" s="187"/>
    </row>
    <row r="47" spans="1:23" s="188" customFormat="1" outlineLevel="1" x14ac:dyDescent="0.2">
      <c r="A47" s="178"/>
      <c r="B47" s="183" t="s">
        <v>267</v>
      </c>
      <c r="C47" s="180"/>
      <c r="D47" s="180">
        <v>0.69501999999999997</v>
      </c>
      <c r="E47" s="180">
        <v>0</v>
      </c>
      <c r="F47" s="180">
        <v>0</v>
      </c>
      <c r="G47" s="180">
        <v>0</v>
      </c>
      <c r="H47" s="180">
        <v>0.69501999999999997</v>
      </c>
      <c r="I47" s="180">
        <v>0</v>
      </c>
      <c r="J47" s="180">
        <v>0</v>
      </c>
      <c r="K47" s="180">
        <v>0</v>
      </c>
      <c r="L47" s="180">
        <v>0</v>
      </c>
      <c r="M47" s="184">
        <v>0</v>
      </c>
      <c r="N47" s="185">
        <v>0</v>
      </c>
      <c r="O47" s="180">
        <v>0</v>
      </c>
      <c r="P47" s="180"/>
      <c r="Q47" s="184">
        <v>0</v>
      </c>
      <c r="R47" s="186">
        <v>0.69501999999999997</v>
      </c>
      <c r="S47" s="180">
        <v>-0.69501999999999997</v>
      </c>
      <c r="T47" s="180">
        <v>-100</v>
      </c>
      <c r="U47" s="180"/>
      <c r="V47" s="180"/>
      <c r="W47" s="187"/>
    </row>
    <row r="48" spans="1:23" s="188" customFormat="1" outlineLevel="1" x14ac:dyDescent="0.2">
      <c r="A48" s="178"/>
      <c r="B48" s="183" t="s">
        <v>268</v>
      </c>
      <c r="C48" s="180"/>
      <c r="D48" s="180">
        <v>0.74458000000000002</v>
      </c>
      <c r="E48" s="180">
        <v>0</v>
      </c>
      <c r="F48" s="180">
        <v>0</v>
      </c>
      <c r="G48" s="180">
        <v>0</v>
      </c>
      <c r="H48" s="180">
        <v>0.74458000000000002</v>
      </c>
      <c r="I48" s="180">
        <v>0</v>
      </c>
      <c r="J48" s="180">
        <v>0</v>
      </c>
      <c r="K48" s="180">
        <v>0</v>
      </c>
      <c r="L48" s="180">
        <v>0</v>
      </c>
      <c r="M48" s="184">
        <v>0</v>
      </c>
      <c r="N48" s="185">
        <v>0</v>
      </c>
      <c r="O48" s="180">
        <v>0</v>
      </c>
      <c r="P48" s="180"/>
      <c r="Q48" s="184">
        <v>0</v>
      </c>
      <c r="R48" s="186">
        <v>0.74458000000000002</v>
      </c>
      <c r="S48" s="180">
        <v>-0.74458000000000002</v>
      </c>
      <c r="T48" s="180">
        <v>-100</v>
      </c>
      <c r="U48" s="180"/>
      <c r="V48" s="180"/>
      <c r="W48" s="187"/>
    </row>
    <row r="49" spans="1:23" s="188" customFormat="1" outlineLevel="1" x14ac:dyDescent="0.2">
      <c r="A49" s="178"/>
      <c r="B49" s="183" t="s">
        <v>269</v>
      </c>
      <c r="C49" s="180"/>
      <c r="D49" s="180">
        <v>0.86847999999999992</v>
      </c>
      <c r="E49" s="180">
        <v>0</v>
      </c>
      <c r="F49" s="180">
        <v>0</v>
      </c>
      <c r="G49" s="180">
        <v>0</v>
      </c>
      <c r="H49" s="180">
        <v>0.86847999999999992</v>
      </c>
      <c r="I49" s="180">
        <v>0</v>
      </c>
      <c r="J49" s="180">
        <v>0</v>
      </c>
      <c r="K49" s="180">
        <v>0</v>
      </c>
      <c r="L49" s="180">
        <v>0</v>
      </c>
      <c r="M49" s="184">
        <v>0</v>
      </c>
      <c r="N49" s="185">
        <v>0</v>
      </c>
      <c r="O49" s="180">
        <v>0</v>
      </c>
      <c r="P49" s="180"/>
      <c r="Q49" s="184">
        <v>0</v>
      </c>
      <c r="R49" s="186">
        <v>0.86847999999999992</v>
      </c>
      <c r="S49" s="180">
        <v>-0.86847999999999992</v>
      </c>
      <c r="T49" s="180">
        <v>-100</v>
      </c>
      <c r="U49" s="180"/>
      <c r="V49" s="180"/>
      <c r="W49" s="187"/>
    </row>
    <row r="50" spans="1:23" s="188" customFormat="1" outlineLevel="1" x14ac:dyDescent="0.2">
      <c r="A50" s="178"/>
      <c r="B50" s="183" t="s">
        <v>270</v>
      </c>
      <c r="C50" s="180"/>
      <c r="D50" s="180">
        <v>1.5634999999999999</v>
      </c>
      <c r="E50" s="180">
        <v>0</v>
      </c>
      <c r="F50" s="180">
        <v>0</v>
      </c>
      <c r="G50" s="180">
        <v>0</v>
      </c>
      <c r="H50" s="180">
        <v>1.5634999999999999</v>
      </c>
      <c r="I50" s="180">
        <v>0</v>
      </c>
      <c r="J50" s="180">
        <v>0</v>
      </c>
      <c r="K50" s="180">
        <v>0</v>
      </c>
      <c r="L50" s="180">
        <v>0</v>
      </c>
      <c r="M50" s="184">
        <v>0</v>
      </c>
      <c r="N50" s="185">
        <v>0</v>
      </c>
      <c r="O50" s="180">
        <v>0</v>
      </c>
      <c r="P50" s="180"/>
      <c r="Q50" s="184">
        <v>0</v>
      </c>
      <c r="R50" s="186">
        <v>1.5634999999999999</v>
      </c>
      <c r="S50" s="180">
        <v>-1.5634999999999999</v>
      </c>
      <c r="T50" s="180">
        <v>-100</v>
      </c>
      <c r="U50" s="180"/>
      <c r="V50" s="180"/>
      <c r="W50" s="187"/>
    </row>
    <row r="51" spans="1:23" s="188" customFormat="1" outlineLevel="1" x14ac:dyDescent="0.2">
      <c r="A51" s="178"/>
      <c r="B51" s="183" t="s">
        <v>271</v>
      </c>
      <c r="C51" s="180"/>
      <c r="D51" s="180">
        <v>0.69501999999999997</v>
      </c>
      <c r="E51" s="180">
        <v>0</v>
      </c>
      <c r="F51" s="180">
        <v>0</v>
      </c>
      <c r="G51" s="180">
        <v>0</v>
      </c>
      <c r="H51" s="180">
        <v>0.3162400000000008</v>
      </c>
      <c r="I51" s="180">
        <v>0</v>
      </c>
      <c r="J51" s="180">
        <v>0.37877999999999912</v>
      </c>
      <c r="K51" s="180">
        <v>0</v>
      </c>
      <c r="L51" s="180">
        <v>0</v>
      </c>
      <c r="M51" s="184">
        <v>0</v>
      </c>
      <c r="N51" s="185">
        <v>0</v>
      </c>
      <c r="O51" s="180">
        <v>0</v>
      </c>
      <c r="P51" s="180"/>
      <c r="Q51" s="184">
        <v>0</v>
      </c>
      <c r="R51" s="186">
        <v>0.69501999999999997</v>
      </c>
      <c r="S51" s="180">
        <v>-0.69501999999999997</v>
      </c>
      <c r="T51" s="180">
        <v>-100</v>
      </c>
      <c r="U51" s="180"/>
      <c r="V51" s="180"/>
      <c r="W51" s="187"/>
    </row>
    <row r="52" spans="1:23" s="188" customFormat="1" outlineLevel="1" x14ac:dyDescent="0.2">
      <c r="A52" s="178"/>
      <c r="B52" s="183" t="s">
        <v>272</v>
      </c>
      <c r="C52" s="180"/>
      <c r="D52" s="180">
        <v>1.2401799999999998</v>
      </c>
      <c r="E52" s="180">
        <v>0</v>
      </c>
      <c r="F52" s="180">
        <v>0</v>
      </c>
      <c r="G52" s="180">
        <v>0</v>
      </c>
      <c r="H52" s="180">
        <v>0</v>
      </c>
      <c r="I52" s="180">
        <v>0</v>
      </c>
      <c r="J52" s="180">
        <v>1.2401799999999998</v>
      </c>
      <c r="K52" s="180">
        <v>0</v>
      </c>
      <c r="L52" s="180">
        <v>0</v>
      </c>
      <c r="M52" s="184">
        <v>0</v>
      </c>
      <c r="N52" s="185">
        <v>0</v>
      </c>
      <c r="O52" s="180">
        <v>0</v>
      </c>
      <c r="P52" s="180"/>
      <c r="Q52" s="184">
        <v>0</v>
      </c>
      <c r="R52" s="186">
        <v>1.2401799999999998</v>
      </c>
      <c r="S52" s="180">
        <v>-1.2401799999999998</v>
      </c>
      <c r="T52" s="180">
        <v>-100</v>
      </c>
      <c r="U52" s="180"/>
      <c r="V52" s="180"/>
      <c r="W52" s="187"/>
    </row>
    <row r="53" spans="1:23" s="188" customFormat="1" outlineLevel="1" x14ac:dyDescent="0.2">
      <c r="A53" s="178"/>
      <c r="B53" s="183" t="s">
        <v>273</v>
      </c>
      <c r="C53" s="180"/>
      <c r="D53" s="180">
        <v>1.86086</v>
      </c>
      <c r="E53" s="180">
        <v>0</v>
      </c>
      <c r="F53" s="180">
        <v>0</v>
      </c>
      <c r="G53" s="180">
        <v>0</v>
      </c>
      <c r="H53" s="180">
        <v>0</v>
      </c>
      <c r="I53" s="180">
        <v>0</v>
      </c>
      <c r="J53" s="180">
        <v>1.86086</v>
      </c>
      <c r="K53" s="180">
        <v>0</v>
      </c>
      <c r="L53" s="180">
        <v>0</v>
      </c>
      <c r="M53" s="184">
        <v>0</v>
      </c>
      <c r="N53" s="185">
        <v>0</v>
      </c>
      <c r="O53" s="180">
        <v>0</v>
      </c>
      <c r="P53" s="180"/>
      <c r="Q53" s="184">
        <v>0</v>
      </c>
      <c r="R53" s="186">
        <v>1.86086</v>
      </c>
      <c r="S53" s="180">
        <v>-1.86086</v>
      </c>
      <c r="T53" s="180">
        <v>-100</v>
      </c>
      <c r="U53" s="180"/>
      <c r="V53" s="180"/>
      <c r="W53" s="187"/>
    </row>
    <row r="54" spans="1:23" s="188" customFormat="1" outlineLevel="1" x14ac:dyDescent="0.2">
      <c r="A54" s="178"/>
      <c r="B54" s="183" t="s">
        <v>274</v>
      </c>
      <c r="C54" s="180"/>
      <c r="D54" s="180">
        <v>1.48916</v>
      </c>
      <c r="E54" s="180">
        <v>0</v>
      </c>
      <c r="F54" s="180">
        <v>0</v>
      </c>
      <c r="G54" s="180">
        <v>0</v>
      </c>
      <c r="H54" s="180">
        <v>0</v>
      </c>
      <c r="I54" s="180">
        <v>0</v>
      </c>
      <c r="J54" s="180">
        <v>1.48916</v>
      </c>
      <c r="K54" s="180">
        <v>0</v>
      </c>
      <c r="L54" s="180">
        <v>0</v>
      </c>
      <c r="M54" s="184">
        <v>0</v>
      </c>
      <c r="N54" s="185">
        <v>0</v>
      </c>
      <c r="O54" s="180">
        <v>0</v>
      </c>
      <c r="P54" s="180"/>
      <c r="Q54" s="184">
        <v>0</v>
      </c>
      <c r="R54" s="186">
        <v>1.48916</v>
      </c>
      <c r="S54" s="180">
        <v>-1.48916</v>
      </c>
      <c r="T54" s="180">
        <v>-100</v>
      </c>
      <c r="U54" s="180"/>
      <c r="V54" s="180"/>
      <c r="W54" s="187"/>
    </row>
    <row r="55" spans="1:23" s="188" customFormat="1" outlineLevel="1" x14ac:dyDescent="0.2">
      <c r="A55" s="178"/>
      <c r="B55" s="183" t="s">
        <v>275</v>
      </c>
      <c r="C55" s="180"/>
      <c r="D55" s="180">
        <v>0.79413999999999996</v>
      </c>
      <c r="E55" s="180">
        <v>0</v>
      </c>
      <c r="F55" s="180">
        <v>0</v>
      </c>
      <c r="G55" s="180">
        <v>0</v>
      </c>
      <c r="H55" s="180">
        <v>0</v>
      </c>
      <c r="I55" s="180">
        <v>0</v>
      </c>
      <c r="J55" s="180">
        <v>0.79413999999999996</v>
      </c>
      <c r="K55" s="180">
        <v>0</v>
      </c>
      <c r="L55" s="180">
        <v>0</v>
      </c>
      <c r="M55" s="184">
        <v>0</v>
      </c>
      <c r="N55" s="185">
        <v>0</v>
      </c>
      <c r="O55" s="180">
        <v>0</v>
      </c>
      <c r="P55" s="180"/>
      <c r="Q55" s="184">
        <v>0</v>
      </c>
      <c r="R55" s="186">
        <v>0.79413999999999996</v>
      </c>
      <c r="S55" s="180">
        <v>-0.79413999999999996</v>
      </c>
      <c r="T55" s="180">
        <v>-100</v>
      </c>
      <c r="U55" s="180"/>
      <c r="V55" s="180"/>
      <c r="W55" s="187"/>
    </row>
    <row r="56" spans="1:23" s="188" customFormat="1" outlineLevel="1" x14ac:dyDescent="0.2">
      <c r="A56" s="178"/>
      <c r="B56" s="183" t="s">
        <v>276</v>
      </c>
      <c r="C56" s="180"/>
      <c r="D56" s="180">
        <v>0.81891999999999987</v>
      </c>
      <c r="E56" s="180">
        <v>0</v>
      </c>
      <c r="F56" s="180">
        <v>0</v>
      </c>
      <c r="G56" s="180">
        <v>0</v>
      </c>
      <c r="H56" s="180">
        <v>0</v>
      </c>
      <c r="I56" s="180">
        <v>0</v>
      </c>
      <c r="J56" s="180">
        <v>0.81891999999999987</v>
      </c>
      <c r="K56" s="180">
        <v>0</v>
      </c>
      <c r="L56" s="180">
        <v>0</v>
      </c>
      <c r="M56" s="184">
        <v>0</v>
      </c>
      <c r="N56" s="185">
        <v>0</v>
      </c>
      <c r="O56" s="180">
        <v>0</v>
      </c>
      <c r="P56" s="180"/>
      <c r="Q56" s="184">
        <v>0</v>
      </c>
      <c r="R56" s="186">
        <v>0.81891999999999987</v>
      </c>
      <c r="S56" s="180">
        <v>-0.81891999999999987</v>
      </c>
      <c r="T56" s="180">
        <v>-100</v>
      </c>
      <c r="U56" s="180"/>
      <c r="V56" s="180"/>
      <c r="W56" s="187"/>
    </row>
    <row r="57" spans="1:23" s="188" customFormat="1" outlineLevel="1" x14ac:dyDescent="0.2">
      <c r="A57" s="178"/>
      <c r="B57" s="183" t="s">
        <v>277</v>
      </c>
      <c r="C57" s="180"/>
      <c r="D57" s="180">
        <v>1.3640799999999997</v>
      </c>
      <c r="E57" s="180">
        <v>0</v>
      </c>
      <c r="F57" s="180">
        <v>0</v>
      </c>
      <c r="G57" s="180">
        <v>0</v>
      </c>
      <c r="H57" s="180">
        <v>0</v>
      </c>
      <c r="I57" s="180">
        <v>0</v>
      </c>
      <c r="J57" s="180">
        <v>1.0997600000000016</v>
      </c>
      <c r="K57" s="180">
        <v>0</v>
      </c>
      <c r="L57" s="180">
        <v>0.26431999999999811</v>
      </c>
      <c r="M57" s="184">
        <v>0</v>
      </c>
      <c r="N57" s="185">
        <v>0</v>
      </c>
      <c r="O57" s="180">
        <v>0</v>
      </c>
      <c r="P57" s="180"/>
      <c r="Q57" s="184">
        <v>0</v>
      </c>
      <c r="R57" s="186">
        <v>1.3640799999999997</v>
      </c>
      <c r="S57" s="180">
        <v>-1.3640799999999997</v>
      </c>
      <c r="T57" s="180">
        <v>-100</v>
      </c>
      <c r="U57" s="180"/>
      <c r="V57" s="180"/>
      <c r="W57" s="187"/>
    </row>
    <row r="58" spans="1:23" s="188" customFormat="1" outlineLevel="1" x14ac:dyDescent="0.2">
      <c r="A58" s="178"/>
      <c r="B58" s="183" t="s">
        <v>278</v>
      </c>
      <c r="C58" s="180"/>
      <c r="D58" s="180">
        <v>1.48916</v>
      </c>
      <c r="E58" s="180">
        <v>0</v>
      </c>
      <c r="F58" s="180">
        <v>0</v>
      </c>
      <c r="G58" s="180">
        <v>0</v>
      </c>
      <c r="H58" s="180">
        <v>0</v>
      </c>
      <c r="I58" s="180">
        <v>0</v>
      </c>
      <c r="J58" s="180">
        <v>0</v>
      </c>
      <c r="K58" s="180">
        <v>0</v>
      </c>
      <c r="L58" s="180">
        <v>1.48916</v>
      </c>
      <c r="M58" s="184">
        <v>0</v>
      </c>
      <c r="N58" s="185">
        <v>0</v>
      </c>
      <c r="O58" s="180">
        <v>0</v>
      </c>
      <c r="P58" s="180"/>
      <c r="Q58" s="184">
        <v>0</v>
      </c>
      <c r="R58" s="186">
        <v>1.48916</v>
      </c>
      <c r="S58" s="180">
        <v>-1.48916</v>
      </c>
      <c r="T58" s="180">
        <v>-100</v>
      </c>
      <c r="U58" s="180"/>
      <c r="V58" s="180"/>
      <c r="W58" s="187"/>
    </row>
    <row r="59" spans="1:23" s="188" customFormat="1" outlineLevel="1" x14ac:dyDescent="0.2">
      <c r="A59" s="178"/>
      <c r="B59" s="183" t="s">
        <v>279</v>
      </c>
      <c r="C59" s="180"/>
      <c r="D59" s="180">
        <v>1.9847599999999999</v>
      </c>
      <c r="E59" s="180">
        <v>0</v>
      </c>
      <c r="F59" s="180">
        <v>0</v>
      </c>
      <c r="G59" s="180">
        <v>0</v>
      </c>
      <c r="H59" s="180">
        <v>0</v>
      </c>
      <c r="I59" s="180">
        <v>0</v>
      </c>
      <c r="J59" s="180">
        <v>0</v>
      </c>
      <c r="K59" s="180">
        <v>0</v>
      </c>
      <c r="L59" s="180">
        <v>1.9847599999999999</v>
      </c>
      <c r="M59" s="184">
        <v>0</v>
      </c>
      <c r="N59" s="185">
        <v>0</v>
      </c>
      <c r="O59" s="180">
        <v>0</v>
      </c>
      <c r="P59" s="180"/>
      <c r="Q59" s="184">
        <v>0</v>
      </c>
      <c r="R59" s="186">
        <v>1.9847599999999999</v>
      </c>
      <c r="S59" s="180">
        <v>-1.9847599999999999</v>
      </c>
      <c r="T59" s="180">
        <v>-100</v>
      </c>
      <c r="U59" s="180"/>
      <c r="V59" s="180"/>
      <c r="W59" s="187"/>
    </row>
    <row r="60" spans="1:23" s="188" customFormat="1" outlineLevel="1" x14ac:dyDescent="0.2">
      <c r="A60" s="178"/>
      <c r="B60" s="183" t="s">
        <v>280</v>
      </c>
      <c r="C60" s="180"/>
      <c r="D60" s="180">
        <v>2.8520599999999998</v>
      </c>
      <c r="E60" s="180">
        <v>0</v>
      </c>
      <c r="F60" s="180">
        <v>0</v>
      </c>
      <c r="G60" s="180">
        <v>0</v>
      </c>
      <c r="H60" s="180">
        <v>0</v>
      </c>
      <c r="I60" s="180">
        <v>0</v>
      </c>
      <c r="J60" s="180">
        <v>0</v>
      </c>
      <c r="K60" s="180">
        <v>0</v>
      </c>
      <c r="L60" s="180">
        <v>2.8520599999999998</v>
      </c>
      <c r="M60" s="184">
        <v>0</v>
      </c>
      <c r="N60" s="185">
        <v>0</v>
      </c>
      <c r="O60" s="180">
        <v>0</v>
      </c>
      <c r="P60" s="180"/>
      <c r="Q60" s="184">
        <v>0</v>
      </c>
      <c r="R60" s="186">
        <v>2.8520599999999998</v>
      </c>
      <c r="S60" s="180">
        <v>-2.8520599999999998</v>
      </c>
      <c r="T60" s="180">
        <v>-100</v>
      </c>
      <c r="U60" s="180"/>
      <c r="V60" s="180"/>
      <c r="W60" s="187"/>
    </row>
    <row r="61" spans="1:23" s="188" customFormat="1" outlineLevel="1" x14ac:dyDescent="0.2">
      <c r="A61" s="178"/>
      <c r="B61" s="183" t="s">
        <v>281</v>
      </c>
      <c r="C61" s="180"/>
      <c r="D61" s="180">
        <v>0.61949999999999994</v>
      </c>
      <c r="E61" s="180">
        <v>0</v>
      </c>
      <c r="F61" s="180">
        <v>0</v>
      </c>
      <c r="G61" s="180">
        <v>0</v>
      </c>
      <c r="H61" s="180">
        <v>0</v>
      </c>
      <c r="I61" s="180">
        <v>0</v>
      </c>
      <c r="J61" s="180">
        <v>0</v>
      </c>
      <c r="K61" s="180">
        <v>0</v>
      </c>
      <c r="L61" s="180">
        <v>0.61949999999999994</v>
      </c>
      <c r="M61" s="184">
        <v>0</v>
      </c>
      <c r="N61" s="185">
        <v>0</v>
      </c>
      <c r="O61" s="180">
        <v>0</v>
      </c>
      <c r="P61" s="180"/>
      <c r="Q61" s="184">
        <v>0</v>
      </c>
      <c r="R61" s="186">
        <v>0.61949999999999994</v>
      </c>
      <c r="S61" s="180">
        <v>-0.61949999999999994</v>
      </c>
      <c r="T61" s="180">
        <v>-100</v>
      </c>
      <c r="U61" s="180"/>
      <c r="V61" s="180"/>
      <c r="W61" s="187"/>
    </row>
    <row r="62" spans="1:23" s="188" customFormat="1" outlineLevel="1" x14ac:dyDescent="0.2">
      <c r="A62" s="178"/>
      <c r="B62" s="189" t="s">
        <v>282</v>
      </c>
      <c r="C62" s="180"/>
      <c r="D62" s="180">
        <v>0</v>
      </c>
      <c r="E62" s="180">
        <v>6.1290379999999998E-2</v>
      </c>
      <c r="F62" s="180">
        <v>0</v>
      </c>
      <c r="G62" s="180">
        <v>6.1290379999999998E-2</v>
      </c>
      <c r="H62" s="180">
        <v>0</v>
      </c>
      <c r="I62" s="180">
        <v>0</v>
      </c>
      <c r="J62" s="180">
        <v>0</v>
      </c>
      <c r="K62" s="180">
        <v>0</v>
      </c>
      <c r="L62" s="180">
        <v>0</v>
      </c>
      <c r="M62" s="184">
        <v>0</v>
      </c>
      <c r="N62" s="185">
        <v>6.1290379999999998E-2</v>
      </c>
      <c r="O62" s="180">
        <v>0</v>
      </c>
      <c r="P62" s="180">
        <v>0</v>
      </c>
      <c r="Q62" s="184">
        <v>0</v>
      </c>
      <c r="R62" s="186">
        <v>-6.1290379999999998E-2</v>
      </c>
      <c r="S62" s="180">
        <v>6.1290379999999998E-2</v>
      </c>
      <c r="T62" s="180">
        <v>0</v>
      </c>
      <c r="U62" s="180"/>
      <c r="V62" s="180"/>
      <c r="W62" s="187"/>
    </row>
    <row r="63" spans="1:23" s="188" customFormat="1" ht="25.5" outlineLevel="1" x14ac:dyDescent="0.2">
      <c r="A63" s="178"/>
      <c r="B63" s="189" t="s">
        <v>283</v>
      </c>
      <c r="C63" s="180"/>
      <c r="D63" s="180">
        <v>0</v>
      </c>
      <c r="E63" s="180">
        <v>0.4575867837999999</v>
      </c>
      <c r="F63" s="180">
        <v>0</v>
      </c>
      <c r="G63" s="180">
        <v>0.4575867837999999</v>
      </c>
      <c r="H63" s="180">
        <v>0</v>
      </c>
      <c r="I63" s="180">
        <v>0</v>
      </c>
      <c r="J63" s="180">
        <v>0</v>
      </c>
      <c r="K63" s="180">
        <v>0</v>
      </c>
      <c r="L63" s="180">
        <v>0</v>
      </c>
      <c r="M63" s="184">
        <v>0</v>
      </c>
      <c r="N63" s="185">
        <v>0.4575867837999999</v>
      </c>
      <c r="O63" s="180">
        <v>0</v>
      </c>
      <c r="P63" s="180">
        <v>0</v>
      </c>
      <c r="Q63" s="184">
        <v>0</v>
      </c>
      <c r="R63" s="186">
        <v>-0.4575867837999999</v>
      </c>
      <c r="S63" s="180">
        <v>0.4575867837999999</v>
      </c>
      <c r="T63" s="180">
        <v>0</v>
      </c>
      <c r="U63" s="180"/>
      <c r="V63" s="180"/>
      <c r="W63" s="187"/>
    </row>
    <row r="64" spans="1:23" s="188" customFormat="1" ht="25.5" outlineLevel="1" x14ac:dyDescent="0.2">
      <c r="A64" s="178"/>
      <c r="B64" s="189" t="s">
        <v>190</v>
      </c>
      <c r="C64" s="180"/>
      <c r="D64" s="180">
        <v>0</v>
      </c>
      <c r="E64" s="180">
        <v>8.4479739999999998E-2</v>
      </c>
      <c r="F64" s="180">
        <v>0</v>
      </c>
      <c r="G64" s="180">
        <v>0</v>
      </c>
      <c r="H64" s="180">
        <v>0</v>
      </c>
      <c r="I64" s="180">
        <v>8.4479739999999998E-2</v>
      </c>
      <c r="J64" s="180">
        <v>0</v>
      </c>
      <c r="K64" s="180">
        <v>0</v>
      </c>
      <c r="L64" s="180">
        <v>0</v>
      </c>
      <c r="M64" s="184">
        <v>0</v>
      </c>
      <c r="N64" s="185">
        <v>8.4479739999999998E-2</v>
      </c>
      <c r="O64" s="180">
        <v>0</v>
      </c>
      <c r="P64" s="180">
        <v>0</v>
      </c>
      <c r="Q64" s="184">
        <v>0</v>
      </c>
      <c r="R64" s="186">
        <v>-8.4479739999999998E-2</v>
      </c>
      <c r="S64" s="180">
        <v>8.4479739999999998E-2</v>
      </c>
      <c r="T64" s="180">
        <v>0</v>
      </c>
      <c r="U64" s="180"/>
      <c r="V64" s="180"/>
      <c r="W64" s="187"/>
    </row>
    <row r="65" spans="1:23" s="188" customFormat="1" ht="25.5" outlineLevel="1" x14ac:dyDescent="0.2">
      <c r="A65" s="178"/>
      <c r="B65" s="189" t="s">
        <v>191</v>
      </c>
      <c r="C65" s="180"/>
      <c r="D65" s="180">
        <v>0</v>
      </c>
      <c r="E65" s="180">
        <v>0.12469413999999999</v>
      </c>
      <c r="F65" s="180">
        <v>0</v>
      </c>
      <c r="G65" s="180">
        <v>0</v>
      </c>
      <c r="H65" s="180">
        <v>0</v>
      </c>
      <c r="I65" s="180">
        <v>0.12469413999999999</v>
      </c>
      <c r="J65" s="180">
        <v>0</v>
      </c>
      <c r="K65" s="180">
        <v>0</v>
      </c>
      <c r="L65" s="180">
        <v>0</v>
      </c>
      <c r="M65" s="184">
        <v>0</v>
      </c>
      <c r="N65" s="185">
        <v>0.12469413999999999</v>
      </c>
      <c r="O65" s="180">
        <v>0</v>
      </c>
      <c r="P65" s="180">
        <v>0</v>
      </c>
      <c r="Q65" s="184">
        <v>0</v>
      </c>
      <c r="R65" s="186">
        <v>-0.12469413999999999</v>
      </c>
      <c r="S65" s="180">
        <v>0.12469413999999999</v>
      </c>
      <c r="T65" s="180">
        <v>0</v>
      </c>
      <c r="U65" s="180"/>
      <c r="V65" s="180"/>
      <c r="W65" s="187"/>
    </row>
    <row r="66" spans="1:23" s="188" customFormat="1" outlineLevel="1" x14ac:dyDescent="0.2">
      <c r="A66" s="178"/>
      <c r="B66" s="189" t="s">
        <v>192</v>
      </c>
      <c r="C66" s="180"/>
      <c r="D66" s="180">
        <v>0</v>
      </c>
      <c r="E66" s="180">
        <v>0.91445709520000007</v>
      </c>
      <c r="F66" s="180">
        <v>0</v>
      </c>
      <c r="G66" s="180">
        <v>0</v>
      </c>
      <c r="H66" s="180">
        <v>0</v>
      </c>
      <c r="I66" s="180">
        <v>0.91445709520000007</v>
      </c>
      <c r="J66" s="180">
        <v>0</v>
      </c>
      <c r="K66" s="180">
        <v>0</v>
      </c>
      <c r="L66" s="180">
        <v>0</v>
      </c>
      <c r="M66" s="184">
        <v>0</v>
      </c>
      <c r="N66" s="185">
        <v>0.91445709520000007</v>
      </c>
      <c r="O66" s="180">
        <v>0</v>
      </c>
      <c r="P66" s="180">
        <v>0</v>
      </c>
      <c r="Q66" s="184">
        <v>0</v>
      </c>
      <c r="R66" s="186">
        <v>-0.91445709520000007</v>
      </c>
      <c r="S66" s="180">
        <v>0.91445709520000007</v>
      </c>
      <c r="T66" s="180">
        <v>0</v>
      </c>
      <c r="U66" s="180"/>
      <c r="V66" s="180"/>
      <c r="W66" s="187"/>
    </row>
    <row r="67" spans="1:23" s="188" customFormat="1" ht="25.5" outlineLevel="1" x14ac:dyDescent="0.2">
      <c r="A67" s="178"/>
      <c r="B67" s="189" t="s">
        <v>206</v>
      </c>
      <c r="C67" s="180"/>
      <c r="D67" s="180">
        <v>0</v>
      </c>
      <c r="E67" s="180">
        <v>0.145005834</v>
      </c>
      <c r="F67" s="180">
        <v>0</v>
      </c>
      <c r="G67" s="180">
        <v>0</v>
      </c>
      <c r="H67" s="180">
        <v>0</v>
      </c>
      <c r="I67" s="180">
        <v>0</v>
      </c>
      <c r="J67" s="180">
        <v>0</v>
      </c>
      <c r="K67" s="180">
        <v>0</v>
      </c>
      <c r="L67" s="180">
        <v>0</v>
      </c>
      <c r="M67" s="184">
        <v>0.145005834</v>
      </c>
      <c r="N67" s="185">
        <v>0.145005834</v>
      </c>
      <c r="O67" s="180">
        <v>0.145005834</v>
      </c>
      <c r="P67" s="180">
        <v>0</v>
      </c>
      <c r="Q67" s="184">
        <v>0</v>
      </c>
      <c r="R67" s="186">
        <v>-0.145005834</v>
      </c>
      <c r="S67" s="180">
        <v>0.145005834</v>
      </c>
      <c r="T67" s="180">
        <v>0</v>
      </c>
      <c r="U67" s="180"/>
      <c r="V67" s="180"/>
      <c r="W67" s="187"/>
    </row>
    <row r="68" spans="1:23" s="188" customFormat="1" ht="25.5" outlineLevel="1" x14ac:dyDescent="0.2">
      <c r="A68" s="178"/>
      <c r="B68" s="189" t="s">
        <v>207</v>
      </c>
      <c r="C68" s="180"/>
      <c r="D68" s="180">
        <v>0</v>
      </c>
      <c r="E68" s="180">
        <v>2.5383560088000001</v>
      </c>
      <c r="F68" s="180">
        <v>0</v>
      </c>
      <c r="G68" s="180">
        <v>0</v>
      </c>
      <c r="H68" s="180">
        <v>0</v>
      </c>
      <c r="I68" s="180">
        <v>0</v>
      </c>
      <c r="J68" s="180">
        <v>0</v>
      </c>
      <c r="K68" s="180">
        <v>0</v>
      </c>
      <c r="L68" s="180">
        <v>0</v>
      </c>
      <c r="M68" s="184">
        <v>2.5383560088000001</v>
      </c>
      <c r="N68" s="185">
        <v>2.5383560088000001</v>
      </c>
      <c r="O68" s="180">
        <v>2.5383560088000001</v>
      </c>
      <c r="P68" s="180">
        <v>2.5383560088000001</v>
      </c>
      <c r="Q68" s="184">
        <v>2.5383560088000001</v>
      </c>
      <c r="R68" s="186">
        <v>-2.5383560088000001</v>
      </c>
      <c r="S68" s="180">
        <v>2.5383560088000001</v>
      </c>
      <c r="T68" s="180">
        <v>0</v>
      </c>
      <c r="U68" s="180"/>
      <c r="V68" s="180"/>
      <c r="W68" s="187"/>
    </row>
    <row r="69" spans="1:23" s="188" customFormat="1" outlineLevel="1" x14ac:dyDescent="0.2">
      <c r="A69" s="178"/>
      <c r="B69" s="189" t="s">
        <v>208</v>
      </c>
      <c r="C69" s="180"/>
      <c r="D69" s="180">
        <v>0</v>
      </c>
      <c r="E69" s="180">
        <v>-0.43194494719999998</v>
      </c>
      <c r="F69" s="180">
        <v>0</v>
      </c>
      <c r="G69" s="180">
        <v>0</v>
      </c>
      <c r="H69" s="180">
        <v>0</v>
      </c>
      <c r="I69" s="180">
        <v>0</v>
      </c>
      <c r="J69" s="180">
        <v>0</v>
      </c>
      <c r="K69" s="180">
        <v>0</v>
      </c>
      <c r="L69" s="180">
        <v>0</v>
      </c>
      <c r="M69" s="184">
        <v>-0.43194494719999998</v>
      </c>
      <c r="N69" s="185">
        <v>-0.43194494719999998</v>
      </c>
      <c r="O69" s="180">
        <v>-0.43194494719999998</v>
      </c>
      <c r="P69" s="180">
        <v>0</v>
      </c>
      <c r="Q69" s="184">
        <v>0</v>
      </c>
      <c r="R69" s="186">
        <v>0.43194494719999998</v>
      </c>
      <c r="S69" s="180">
        <v>-0.43194494719999998</v>
      </c>
      <c r="T69" s="180">
        <v>0</v>
      </c>
      <c r="U69" s="180"/>
      <c r="V69" s="180"/>
      <c r="W69" s="187"/>
    </row>
    <row r="70" spans="1:23" s="188" customFormat="1" outlineLevel="1" x14ac:dyDescent="0.2">
      <c r="A70" s="178"/>
      <c r="B70" s="189" t="s">
        <v>209</v>
      </c>
      <c r="C70" s="180"/>
      <c r="D70" s="180">
        <v>0</v>
      </c>
      <c r="E70" s="180">
        <v>1.9185619999999997E-2</v>
      </c>
      <c r="F70" s="180">
        <v>0</v>
      </c>
      <c r="G70" s="180">
        <v>0</v>
      </c>
      <c r="H70" s="180">
        <v>0</v>
      </c>
      <c r="I70" s="180">
        <v>0</v>
      </c>
      <c r="J70" s="180">
        <v>0</v>
      </c>
      <c r="K70" s="180">
        <v>0</v>
      </c>
      <c r="L70" s="180">
        <v>0</v>
      </c>
      <c r="M70" s="184">
        <v>1.9185619999999997E-2</v>
      </c>
      <c r="N70" s="185">
        <v>1.9185619999999997E-2</v>
      </c>
      <c r="O70" s="180">
        <v>1.9185619999999997E-2</v>
      </c>
      <c r="P70" s="180">
        <v>0</v>
      </c>
      <c r="Q70" s="184">
        <v>0</v>
      </c>
      <c r="R70" s="186">
        <v>-1.9185619999999997E-2</v>
      </c>
      <c r="S70" s="180">
        <v>1.9185619999999997E-2</v>
      </c>
      <c r="T70" s="180">
        <v>0</v>
      </c>
      <c r="U70" s="180"/>
      <c r="V70" s="180"/>
      <c r="W70" s="187"/>
    </row>
    <row r="71" spans="1:23" s="190" customFormat="1" ht="24" customHeight="1" outlineLevel="1" x14ac:dyDescent="0.2">
      <c r="A71" s="174" t="s">
        <v>89</v>
      </c>
      <c r="B71" s="182" t="s">
        <v>138</v>
      </c>
      <c r="C71" s="171"/>
      <c r="D71" s="171">
        <v>9.0269999999999992</v>
      </c>
      <c r="E71" s="171">
        <v>1.1360800105999997</v>
      </c>
      <c r="F71" s="171">
        <v>0.41299999999999998</v>
      </c>
      <c r="G71" s="171">
        <v>0</v>
      </c>
      <c r="H71" s="171">
        <v>3.5164</v>
      </c>
      <c r="I71" s="171">
        <v>0.50571685979999992</v>
      </c>
      <c r="J71" s="171">
        <v>3.5635999999999992</v>
      </c>
      <c r="K71" s="171">
        <v>0</v>
      </c>
      <c r="L71" s="171">
        <v>1.5339999999999994</v>
      </c>
      <c r="M71" s="172">
        <v>0.63036315079999994</v>
      </c>
      <c r="N71" s="173">
        <v>1.1360800105999997</v>
      </c>
      <c r="O71" s="171">
        <v>0.63036315079999994</v>
      </c>
      <c r="P71" s="171">
        <v>0</v>
      </c>
      <c r="Q71" s="172">
        <v>0</v>
      </c>
      <c r="R71" s="175">
        <v>7.8909199893999995</v>
      </c>
      <c r="S71" s="171">
        <v>-7.8909199893999995</v>
      </c>
      <c r="T71" s="171">
        <v>-87.414644836601312</v>
      </c>
      <c r="U71" s="171">
        <v>0</v>
      </c>
      <c r="V71" s="171">
        <v>0</v>
      </c>
      <c r="W71" s="172">
        <v>0</v>
      </c>
    </row>
    <row r="72" spans="1:23" outlineLevel="1" x14ac:dyDescent="0.2">
      <c r="A72" s="178"/>
      <c r="B72" s="183" t="s">
        <v>284</v>
      </c>
      <c r="C72" s="180"/>
      <c r="D72" s="180">
        <v>1.7086399999999999</v>
      </c>
      <c r="E72" s="180">
        <v>0</v>
      </c>
      <c r="F72" s="180">
        <v>0.41299999999999998</v>
      </c>
      <c r="G72" s="180">
        <v>0</v>
      </c>
      <c r="H72" s="180">
        <v>1.2956399999999997</v>
      </c>
      <c r="I72" s="180">
        <v>0</v>
      </c>
      <c r="J72" s="180">
        <v>0</v>
      </c>
      <c r="K72" s="180">
        <v>0</v>
      </c>
      <c r="L72" s="180">
        <v>0</v>
      </c>
      <c r="M72" s="184">
        <v>0</v>
      </c>
      <c r="N72" s="185">
        <v>0</v>
      </c>
      <c r="O72" s="180">
        <v>0</v>
      </c>
      <c r="P72" s="180"/>
      <c r="Q72" s="184">
        <v>0</v>
      </c>
      <c r="R72" s="186">
        <v>1.7086399999999999</v>
      </c>
      <c r="S72" s="180">
        <v>-1.7086399999999999</v>
      </c>
      <c r="T72" s="180">
        <v>-100</v>
      </c>
      <c r="U72" s="180"/>
      <c r="V72" s="180"/>
      <c r="W72" s="187"/>
    </row>
    <row r="73" spans="1:23" outlineLevel="1" x14ac:dyDescent="0.2">
      <c r="A73" s="178"/>
      <c r="B73" s="183" t="s">
        <v>285</v>
      </c>
      <c r="C73" s="180"/>
      <c r="D73" s="180">
        <v>1.2755799999999999</v>
      </c>
      <c r="E73" s="180">
        <v>0</v>
      </c>
      <c r="F73" s="180">
        <v>0</v>
      </c>
      <c r="G73" s="180">
        <v>0</v>
      </c>
      <c r="H73" s="180">
        <v>1.2755799999999999</v>
      </c>
      <c r="I73" s="180">
        <v>0</v>
      </c>
      <c r="J73" s="180">
        <v>0</v>
      </c>
      <c r="K73" s="180">
        <v>0</v>
      </c>
      <c r="L73" s="180">
        <v>0</v>
      </c>
      <c r="M73" s="184">
        <v>0</v>
      </c>
      <c r="N73" s="185">
        <v>0</v>
      </c>
      <c r="O73" s="180">
        <v>0</v>
      </c>
      <c r="P73" s="180"/>
      <c r="Q73" s="184">
        <v>0</v>
      </c>
      <c r="R73" s="186">
        <v>1.2755799999999999</v>
      </c>
      <c r="S73" s="180">
        <v>-1.2755799999999999</v>
      </c>
      <c r="T73" s="180">
        <v>-100</v>
      </c>
      <c r="U73" s="180"/>
      <c r="V73" s="180"/>
      <c r="W73" s="187"/>
    </row>
    <row r="74" spans="1:23" outlineLevel="1" x14ac:dyDescent="0.2">
      <c r="A74" s="178"/>
      <c r="B74" s="183" t="s">
        <v>286</v>
      </c>
      <c r="C74" s="180"/>
      <c r="D74" s="180">
        <v>0.62539999999999996</v>
      </c>
      <c r="E74" s="180">
        <v>0</v>
      </c>
      <c r="F74" s="180">
        <v>0</v>
      </c>
      <c r="G74" s="180">
        <v>0</v>
      </c>
      <c r="H74" s="180">
        <v>0.62539999999999996</v>
      </c>
      <c r="I74" s="180">
        <v>0</v>
      </c>
      <c r="J74" s="180">
        <v>0</v>
      </c>
      <c r="K74" s="180">
        <v>0</v>
      </c>
      <c r="L74" s="180">
        <v>0</v>
      </c>
      <c r="M74" s="184">
        <v>0</v>
      </c>
      <c r="N74" s="185">
        <v>0</v>
      </c>
      <c r="O74" s="180">
        <v>0</v>
      </c>
      <c r="P74" s="180"/>
      <c r="Q74" s="184">
        <v>0</v>
      </c>
      <c r="R74" s="186">
        <v>0.62539999999999996</v>
      </c>
      <c r="S74" s="180">
        <v>-0.62539999999999996</v>
      </c>
      <c r="T74" s="180">
        <v>-100</v>
      </c>
      <c r="U74" s="180"/>
      <c r="V74" s="180"/>
      <c r="W74" s="187"/>
    </row>
    <row r="75" spans="1:23" outlineLevel="1" x14ac:dyDescent="0.2">
      <c r="A75" s="178"/>
      <c r="B75" s="183" t="s">
        <v>287</v>
      </c>
      <c r="C75" s="180"/>
      <c r="D75" s="180">
        <v>0.38467999999999997</v>
      </c>
      <c r="E75" s="180">
        <v>0</v>
      </c>
      <c r="F75" s="180">
        <v>0</v>
      </c>
      <c r="G75" s="180">
        <v>0</v>
      </c>
      <c r="H75" s="180">
        <v>0.3197800000000004</v>
      </c>
      <c r="I75" s="180">
        <v>0</v>
      </c>
      <c r="J75" s="180">
        <v>6.4899999999999597E-2</v>
      </c>
      <c r="K75" s="180">
        <v>0</v>
      </c>
      <c r="L75" s="180">
        <v>0</v>
      </c>
      <c r="M75" s="184">
        <v>0</v>
      </c>
      <c r="N75" s="185">
        <v>0</v>
      </c>
      <c r="O75" s="180">
        <v>0</v>
      </c>
      <c r="P75" s="180"/>
      <c r="Q75" s="184">
        <v>0</v>
      </c>
      <c r="R75" s="186">
        <v>0.38467999999999997</v>
      </c>
      <c r="S75" s="180">
        <v>-0.38467999999999997</v>
      </c>
      <c r="T75" s="180">
        <v>-100</v>
      </c>
      <c r="U75" s="180"/>
      <c r="V75" s="180"/>
      <c r="W75" s="187"/>
    </row>
    <row r="76" spans="1:23" outlineLevel="1" x14ac:dyDescent="0.2">
      <c r="A76" s="178"/>
      <c r="B76" s="183" t="s">
        <v>288</v>
      </c>
      <c r="C76" s="180"/>
      <c r="D76" s="180">
        <v>0.40945999999999994</v>
      </c>
      <c r="E76" s="180">
        <v>0</v>
      </c>
      <c r="F76" s="180">
        <v>0</v>
      </c>
      <c r="G76" s="180">
        <v>0</v>
      </c>
      <c r="H76" s="180">
        <v>0</v>
      </c>
      <c r="I76" s="180">
        <v>0</v>
      </c>
      <c r="J76" s="180">
        <v>0.40945999999999994</v>
      </c>
      <c r="K76" s="180">
        <v>0</v>
      </c>
      <c r="L76" s="180">
        <v>0</v>
      </c>
      <c r="M76" s="184">
        <v>0</v>
      </c>
      <c r="N76" s="185">
        <v>0</v>
      </c>
      <c r="O76" s="180">
        <v>0</v>
      </c>
      <c r="P76" s="180"/>
      <c r="Q76" s="184">
        <v>0</v>
      </c>
      <c r="R76" s="186">
        <v>0.40945999999999994</v>
      </c>
      <c r="S76" s="180">
        <v>-0.40945999999999994</v>
      </c>
      <c r="T76" s="180">
        <v>-100</v>
      </c>
      <c r="U76" s="180"/>
      <c r="V76" s="180"/>
      <c r="W76" s="187"/>
    </row>
    <row r="77" spans="1:23" outlineLevel="1" x14ac:dyDescent="0.2">
      <c r="A77" s="178"/>
      <c r="B77" s="183" t="s">
        <v>289</v>
      </c>
      <c r="C77" s="180"/>
      <c r="D77" s="180">
        <v>0.36579999999999996</v>
      </c>
      <c r="E77" s="180">
        <v>0</v>
      </c>
      <c r="F77" s="180">
        <v>0</v>
      </c>
      <c r="G77" s="180">
        <v>0</v>
      </c>
      <c r="H77" s="180">
        <v>0</v>
      </c>
      <c r="I77" s="180">
        <v>0</v>
      </c>
      <c r="J77" s="180">
        <v>0.36579999999999996</v>
      </c>
      <c r="K77" s="180">
        <v>0</v>
      </c>
      <c r="L77" s="180">
        <v>0</v>
      </c>
      <c r="M77" s="184">
        <v>0</v>
      </c>
      <c r="N77" s="185">
        <v>0</v>
      </c>
      <c r="O77" s="180">
        <v>0</v>
      </c>
      <c r="P77" s="180"/>
      <c r="Q77" s="184">
        <v>0</v>
      </c>
      <c r="R77" s="186">
        <v>0.36579999999999996</v>
      </c>
      <c r="S77" s="180">
        <v>-0.36579999999999996</v>
      </c>
      <c r="T77" s="180">
        <v>-100</v>
      </c>
      <c r="U77" s="180"/>
      <c r="V77" s="180"/>
      <c r="W77" s="187"/>
    </row>
    <row r="78" spans="1:23" outlineLevel="1" x14ac:dyDescent="0.2">
      <c r="A78" s="178"/>
      <c r="B78" s="183" t="s">
        <v>290</v>
      </c>
      <c r="C78" s="180"/>
      <c r="D78" s="180">
        <v>0.84723999999999988</v>
      </c>
      <c r="E78" s="180">
        <v>0</v>
      </c>
      <c r="F78" s="180">
        <v>0</v>
      </c>
      <c r="G78" s="180">
        <v>0</v>
      </c>
      <c r="H78" s="180">
        <v>0</v>
      </c>
      <c r="I78" s="180">
        <v>0</v>
      </c>
      <c r="J78" s="180">
        <v>0.84723999999999988</v>
      </c>
      <c r="K78" s="180">
        <v>0</v>
      </c>
      <c r="L78" s="180">
        <v>0</v>
      </c>
      <c r="M78" s="184">
        <v>0</v>
      </c>
      <c r="N78" s="185">
        <v>0</v>
      </c>
      <c r="O78" s="180">
        <v>0</v>
      </c>
      <c r="P78" s="180"/>
      <c r="Q78" s="184">
        <v>0</v>
      </c>
      <c r="R78" s="186">
        <v>0.84723999999999988</v>
      </c>
      <c r="S78" s="180">
        <v>-0.84723999999999988</v>
      </c>
      <c r="T78" s="180">
        <v>-100</v>
      </c>
      <c r="U78" s="180"/>
      <c r="V78" s="180"/>
      <c r="W78" s="187"/>
    </row>
    <row r="79" spans="1:23" outlineLevel="1" x14ac:dyDescent="0.2">
      <c r="A79" s="178"/>
      <c r="B79" s="183" t="s">
        <v>291</v>
      </c>
      <c r="C79" s="180"/>
      <c r="D79" s="180">
        <v>0.65017999999999998</v>
      </c>
      <c r="E79" s="180">
        <v>0</v>
      </c>
      <c r="F79" s="180">
        <v>0</v>
      </c>
      <c r="G79" s="180">
        <v>0</v>
      </c>
      <c r="H79" s="180">
        <v>0</v>
      </c>
      <c r="I79" s="180">
        <v>0</v>
      </c>
      <c r="J79" s="180">
        <v>0.65017999999999998</v>
      </c>
      <c r="K79" s="180">
        <v>0</v>
      </c>
      <c r="L79" s="180">
        <v>0</v>
      </c>
      <c r="M79" s="184">
        <v>0</v>
      </c>
      <c r="N79" s="185">
        <v>0</v>
      </c>
      <c r="O79" s="180">
        <v>0</v>
      </c>
      <c r="P79" s="180"/>
      <c r="Q79" s="184">
        <v>0</v>
      </c>
      <c r="R79" s="186">
        <v>0.65017999999999998</v>
      </c>
      <c r="S79" s="180">
        <v>-0.65017999999999998</v>
      </c>
      <c r="T79" s="180">
        <v>-100</v>
      </c>
      <c r="U79" s="180"/>
      <c r="V79" s="180"/>
      <c r="W79" s="187"/>
    </row>
    <row r="80" spans="1:23" outlineLevel="1" x14ac:dyDescent="0.2">
      <c r="A80" s="178"/>
      <c r="B80" s="183" t="s">
        <v>292</v>
      </c>
      <c r="C80" s="180"/>
      <c r="D80" s="180">
        <v>0.88617999999999997</v>
      </c>
      <c r="E80" s="180">
        <v>0</v>
      </c>
      <c r="F80" s="180">
        <v>0</v>
      </c>
      <c r="G80" s="180">
        <v>0</v>
      </c>
      <c r="H80" s="180">
        <v>0</v>
      </c>
      <c r="I80" s="180">
        <v>0</v>
      </c>
      <c r="J80" s="180">
        <v>0.88617999999999997</v>
      </c>
      <c r="K80" s="180">
        <v>0</v>
      </c>
      <c r="L80" s="180">
        <v>0</v>
      </c>
      <c r="M80" s="184">
        <v>0</v>
      </c>
      <c r="N80" s="185">
        <v>0</v>
      </c>
      <c r="O80" s="180">
        <v>0</v>
      </c>
      <c r="P80" s="180"/>
      <c r="Q80" s="184">
        <v>0</v>
      </c>
      <c r="R80" s="186">
        <v>0.88617999999999997</v>
      </c>
      <c r="S80" s="180">
        <v>-0.88617999999999997</v>
      </c>
      <c r="T80" s="180">
        <v>-100</v>
      </c>
      <c r="U80" s="180"/>
      <c r="V80" s="180"/>
      <c r="W80" s="187"/>
    </row>
    <row r="81" spans="1:24" outlineLevel="1" x14ac:dyDescent="0.2">
      <c r="A81" s="178"/>
      <c r="B81" s="183" t="s">
        <v>293</v>
      </c>
      <c r="C81" s="180"/>
      <c r="D81" s="180">
        <v>0.81891999999999987</v>
      </c>
      <c r="E81" s="180">
        <v>0</v>
      </c>
      <c r="F81" s="180">
        <v>0</v>
      </c>
      <c r="G81" s="180">
        <v>0</v>
      </c>
      <c r="H81" s="180">
        <v>0</v>
      </c>
      <c r="I81" s="180">
        <v>0</v>
      </c>
      <c r="J81" s="180">
        <v>0.33984000000000031</v>
      </c>
      <c r="K81" s="180">
        <v>0</v>
      </c>
      <c r="L81" s="180">
        <v>0.47907999999999962</v>
      </c>
      <c r="M81" s="184">
        <v>0</v>
      </c>
      <c r="N81" s="185">
        <v>0</v>
      </c>
      <c r="O81" s="180">
        <v>0</v>
      </c>
      <c r="P81" s="180"/>
      <c r="Q81" s="184">
        <v>0</v>
      </c>
      <c r="R81" s="186">
        <v>0.81891999999999987</v>
      </c>
      <c r="S81" s="180">
        <v>-0.81891999999999987</v>
      </c>
      <c r="T81" s="180">
        <v>-100</v>
      </c>
      <c r="U81" s="180"/>
      <c r="V81" s="180"/>
      <c r="W81" s="187"/>
    </row>
    <row r="82" spans="1:24" outlineLevel="1" x14ac:dyDescent="0.2">
      <c r="A82" s="178"/>
      <c r="B82" s="183" t="s">
        <v>294</v>
      </c>
      <c r="C82" s="180"/>
      <c r="D82" s="180">
        <v>0.71271999999999991</v>
      </c>
      <c r="E82" s="180">
        <v>0</v>
      </c>
      <c r="F82" s="180">
        <v>0</v>
      </c>
      <c r="G82" s="180">
        <v>0</v>
      </c>
      <c r="H82" s="180">
        <v>0</v>
      </c>
      <c r="I82" s="180">
        <v>0</v>
      </c>
      <c r="J82" s="180">
        <v>0</v>
      </c>
      <c r="K82" s="180">
        <v>0</v>
      </c>
      <c r="L82" s="180">
        <v>0.71271999999999991</v>
      </c>
      <c r="M82" s="184">
        <v>0</v>
      </c>
      <c r="N82" s="185">
        <v>0</v>
      </c>
      <c r="O82" s="180">
        <v>0</v>
      </c>
      <c r="P82" s="180"/>
      <c r="Q82" s="184">
        <v>0</v>
      </c>
      <c r="R82" s="186">
        <v>0.71271999999999991</v>
      </c>
      <c r="S82" s="180">
        <v>-0.71271999999999991</v>
      </c>
      <c r="T82" s="180">
        <v>-100</v>
      </c>
      <c r="U82" s="180"/>
      <c r="V82" s="180"/>
      <c r="W82" s="187"/>
    </row>
    <row r="83" spans="1:24" outlineLevel="1" x14ac:dyDescent="0.2">
      <c r="A83" s="178"/>
      <c r="B83" s="183" t="s">
        <v>295</v>
      </c>
      <c r="C83" s="180"/>
      <c r="D83" s="180">
        <v>0.34219999999999995</v>
      </c>
      <c r="E83" s="180">
        <v>0</v>
      </c>
      <c r="F83" s="180">
        <v>0</v>
      </c>
      <c r="G83" s="180">
        <v>0</v>
      </c>
      <c r="H83" s="180">
        <v>0</v>
      </c>
      <c r="I83" s="180">
        <v>0</v>
      </c>
      <c r="J83" s="180">
        <v>0</v>
      </c>
      <c r="K83" s="180">
        <v>0</v>
      </c>
      <c r="L83" s="180">
        <v>0.34219999999999995</v>
      </c>
      <c r="M83" s="184">
        <v>0</v>
      </c>
      <c r="N83" s="185">
        <v>0</v>
      </c>
      <c r="O83" s="180">
        <v>0</v>
      </c>
      <c r="P83" s="180"/>
      <c r="Q83" s="184">
        <v>0</v>
      </c>
      <c r="R83" s="186">
        <v>0.34219999999999995</v>
      </c>
      <c r="S83" s="180">
        <v>-0.34219999999999995</v>
      </c>
      <c r="T83" s="180">
        <v>-100</v>
      </c>
      <c r="U83" s="180"/>
      <c r="V83" s="180"/>
      <c r="W83" s="187"/>
    </row>
    <row r="84" spans="1:24" ht="25.5" outlineLevel="1" x14ac:dyDescent="0.2">
      <c r="A84" s="178"/>
      <c r="B84" s="189" t="s">
        <v>193</v>
      </c>
      <c r="C84" s="180"/>
      <c r="D84" s="180">
        <v>0</v>
      </c>
      <c r="E84" s="180">
        <v>0.50571685979999992</v>
      </c>
      <c r="F84" s="180">
        <v>0</v>
      </c>
      <c r="G84" s="180">
        <v>0</v>
      </c>
      <c r="H84" s="180">
        <v>0</v>
      </c>
      <c r="I84" s="180">
        <v>0.50571685979999992</v>
      </c>
      <c r="J84" s="180">
        <v>0</v>
      </c>
      <c r="K84" s="180">
        <v>0</v>
      </c>
      <c r="L84" s="180">
        <v>0</v>
      </c>
      <c r="M84" s="184">
        <v>0</v>
      </c>
      <c r="N84" s="185">
        <v>0.50571685979999992</v>
      </c>
      <c r="O84" s="180">
        <v>0</v>
      </c>
      <c r="P84" s="180"/>
      <c r="Q84" s="184">
        <v>0</v>
      </c>
      <c r="R84" s="186">
        <v>-0.50571685979999992</v>
      </c>
      <c r="S84" s="180">
        <v>0.50571685979999992</v>
      </c>
      <c r="T84" s="180">
        <v>0</v>
      </c>
      <c r="U84" s="180"/>
      <c r="V84" s="180"/>
      <c r="W84" s="187"/>
    </row>
    <row r="85" spans="1:24" ht="25.5" outlineLevel="1" x14ac:dyDescent="0.2">
      <c r="A85" s="178"/>
      <c r="B85" s="189" t="s">
        <v>210</v>
      </c>
      <c r="C85" s="180"/>
      <c r="D85" s="180">
        <v>0</v>
      </c>
      <c r="E85" s="180">
        <v>0.25425127239999995</v>
      </c>
      <c r="F85" s="180">
        <v>0</v>
      </c>
      <c r="G85" s="180">
        <v>0</v>
      </c>
      <c r="H85" s="180">
        <v>0</v>
      </c>
      <c r="I85" s="180">
        <v>0</v>
      </c>
      <c r="J85" s="180">
        <v>0</v>
      </c>
      <c r="K85" s="180">
        <v>0</v>
      </c>
      <c r="L85" s="180">
        <v>0</v>
      </c>
      <c r="M85" s="184">
        <v>0.25425127239999995</v>
      </c>
      <c r="N85" s="185">
        <v>0.25425127239999995</v>
      </c>
      <c r="O85" s="180">
        <v>0.25425127239999995</v>
      </c>
      <c r="P85" s="180"/>
      <c r="Q85" s="184">
        <v>0</v>
      </c>
      <c r="R85" s="186">
        <v>-0.25425127239999995</v>
      </c>
      <c r="S85" s="180">
        <v>0.25425127239999995</v>
      </c>
      <c r="T85" s="180">
        <v>0</v>
      </c>
      <c r="U85" s="180"/>
      <c r="V85" s="180"/>
      <c r="W85" s="187"/>
    </row>
    <row r="86" spans="1:24" ht="38.25" outlineLevel="1" x14ac:dyDescent="0.2">
      <c r="A86" s="178"/>
      <c r="B86" s="189" t="s">
        <v>211</v>
      </c>
      <c r="C86" s="180"/>
      <c r="D86" s="180">
        <v>0</v>
      </c>
      <c r="E86" s="180">
        <v>0.37611187839999999</v>
      </c>
      <c r="F86" s="180">
        <v>0</v>
      </c>
      <c r="G86" s="180">
        <v>0</v>
      </c>
      <c r="H86" s="180">
        <v>0</v>
      </c>
      <c r="I86" s="180">
        <v>0</v>
      </c>
      <c r="J86" s="180">
        <v>0</v>
      </c>
      <c r="K86" s="180">
        <v>0</v>
      </c>
      <c r="L86" s="180">
        <v>0</v>
      </c>
      <c r="M86" s="184">
        <v>0.37611187839999999</v>
      </c>
      <c r="N86" s="185">
        <v>0.37611187839999999</v>
      </c>
      <c r="O86" s="180">
        <v>0.37611187839999999</v>
      </c>
      <c r="P86" s="180"/>
      <c r="Q86" s="184">
        <v>0</v>
      </c>
      <c r="R86" s="186">
        <v>-0.37611187839999999</v>
      </c>
      <c r="S86" s="180">
        <v>0.37611187839999999</v>
      </c>
      <c r="T86" s="180">
        <v>0</v>
      </c>
      <c r="U86" s="180"/>
      <c r="V86" s="180"/>
      <c r="W86" s="187"/>
    </row>
    <row r="87" spans="1:24" s="181" customFormat="1" ht="24" customHeight="1" outlineLevel="1" x14ac:dyDescent="0.2">
      <c r="A87" s="174" t="s">
        <v>92</v>
      </c>
      <c r="B87" s="182" t="s">
        <v>139</v>
      </c>
      <c r="C87" s="171"/>
      <c r="D87" s="171">
        <v>6.0179999999999998</v>
      </c>
      <c r="E87" s="171">
        <v>1.5941477033999998</v>
      </c>
      <c r="F87" s="171">
        <v>0</v>
      </c>
      <c r="G87" s="171">
        <v>1.5846383193999998</v>
      </c>
      <c r="H87" s="171">
        <v>2.4661999999999997</v>
      </c>
      <c r="I87" s="171">
        <v>9.5093839999999073E-3</v>
      </c>
      <c r="J87" s="171">
        <v>2.6903999999999995</v>
      </c>
      <c r="K87" s="171">
        <v>0</v>
      </c>
      <c r="L87" s="171">
        <v>0.86140000000000028</v>
      </c>
      <c r="M87" s="172">
        <v>0</v>
      </c>
      <c r="N87" s="173">
        <v>1.5941477033999998</v>
      </c>
      <c r="O87" s="171">
        <v>0</v>
      </c>
      <c r="P87" s="171">
        <v>0</v>
      </c>
      <c r="Q87" s="172">
        <v>0</v>
      </c>
      <c r="R87" s="175">
        <v>4.4238522965999998</v>
      </c>
      <c r="S87" s="171">
        <v>-4.4238522965999998</v>
      </c>
      <c r="T87" s="171">
        <v>-73.510340588235294</v>
      </c>
      <c r="U87" s="171">
        <v>0</v>
      </c>
      <c r="V87" s="171">
        <v>0</v>
      </c>
      <c r="W87" s="172">
        <v>0</v>
      </c>
      <c r="X87" s="173">
        <v>0</v>
      </c>
    </row>
    <row r="88" spans="1:24" s="188" customFormat="1" outlineLevel="1" x14ac:dyDescent="0.2">
      <c r="A88" s="178"/>
      <c r="B88" s="183" t="s">
        <v>296</v>
      </c>
      <c r="C88" s="180"/>
      <c r="D88" s="180">
        <v>0.83779999999999988</v>
      </c>
      <c r="E88" s="180">
        <v>0</v>
      </c>
      <c r="F88" s="180">
        <v>0</v>
      </c>
      <c r="G88" s="180">
        <v>0</v>
      </c>
      <c r="H88" s="180">
        <v>0.83779999999999988</v>
      </c>
      <c r="I88" s="180">
        <v>0</v>
      </c>
      <c r="J88" s="180">
        <v>0</v>
      </c>
      <c r="K88" s="180">
        <v>0</v>
      </c>
      <c r="L88" s="180">
        <v>0</v>
      </c>
      <c r="M88" s="184">
        <v>0</v>
      </c>
      <c r="N88" s="185">
        <v>0</v>
      </c>
      <c r="O88" s="180">
        <v>0</v>
      </c>
      <c r="P88" s="180"/>
      <c r="Q88" s="184">
        <v>0</v>
      </c>
      <c r="R88" s="186">
        <v>0.83779999999999988</v>
      </c>
      <c r="S88" s="180">
        <v>-0.83779999999999988</v>
      </c>
      <c r="T88" s="180">
        <v>-100</v>
      </c>
      <c r="U88" s="180"/>
      <c r="V88" s="180"/>
      <c r="W88" s="187"/>
    </row>
    <row r="89" spans="1:24" s="188" customFormat="1" outlineLevel="1" x14ac:dyDescent="0.2">
      <c r="A89" s="178"/>
      <c r="B89" s="183" t="s">
        <v>297</v>
      </c>
      <c r="C89" s="180"/>
      <c r="D89" s="180">
        <v>3.0089999999999995</v>
      </c>
      <c r="E89" s="180">
        <v>0</v>
      </c>
      <c r="F89" s="180">
        <v>0</v>
      </c>
      <c r="G89" s="180">
        <v>0</v>
      </c>
      <c r="H89" s="180">
        <v>1.6283999999999998</v>
      </c>
      <c r="I89" s="180">
        <v>0</v>
      </c>
      <c r="J89" s="180">
        <v>1.3805999999999998</v>
      </c>
      <c r="K89" s="180">
        <v>0</v>
      </c>
      <c r="L89" s="180">
        <v>0</v>
      </c>
      <c r="M89" s="184">
        <v>0</v>
      </c>
      <c r="N89" s="185">
        <v>0</v>
      </c>
      <c r="O89" s="180">
        <v>0</v>
      </c>
      <c r="P89" s="180"/>
      <c r="Q89" s="184">
        <v>0</v>
      </c>
      <c r="R89" s="186">
        <v>3.0089999999999995</v>
      </c>
      <c r="S89" s="180">
        <v>-3.0089999999999995</v>
      </c>
      <c r="T89" s="180">
        <v>-100</v>
      </c>
      <c r="U89" s="180"/>
      <c r="V89" s="180"/>
      <c r="W89" s="187"/>
    </row>
    <row r="90" spans="1:24" s="188" customFormat="1" outlineLevel="1" x14ac:dyDescent="0.2">
      <c r="A90" s="178"/>
      <c r="B90" s="183" t="s">
        <v>298</v>
      </c>
      <c r="C90" s="180"/>
      <c r="D90" s="180">
        <v>2.0638200000000002</v>
      </c>
      <c r="E90" s="180">
        <v>0</v>
      </c>
      <c r="F90" s="180">
        <v>0</v>
      </c>
      <c r="G90" s="180">
        <v>0</v>
      </c>
      <c r="H90" s="180">
        <v>0</v>
      </c>
      <c r="I90" s="180">
        <v>0</v>
      </c>
      <c r="J90" s="180">
        <v>1.3097999999999999</v>
      </c>
      <c r="K90" s="180">
        <v>0</v>
      </c>
      <c r="L90" s="180">
        <v>0.75402000000000025</v>
      </c>
      <c r="M90" s="184">
        <v>0</v>
      </c>
      <c r="N90" s="185">
        <v>0</v>
      </c>
      <c r="O90" s="180">
        <v>0</v>
      </c>
      <c r="P90" s="180"/>
      <c r="Q90" s="184">
        <v>0</v>
      </c>
      <c r="R90" s="186">
        <v>2.0638200000000002</v>
      </c>
      <c r="S90" s="180">
        <v>-2.0638200000000002</v>
      </c>
      <c r="T90" s="180">
        <v>-100</v>
      </c>
      <c r="U90" s="180"/>
      <c r="V90" s="180"/>
      <c r="W90" s="187"/>
    </row>
    <row r="91" spans="1:24" s="188" customFormat="1" outlineLevel="1" x14ac:dyDescent="0.2">
      <c r="A91" s="178"/>
      <c r="B91" s="183" t="s">
        <v>299</v>
      </c>
      <c r="C91" s="180"/>
      <c r="D91" s="180">
        <v>0.10737999999999999</v>
      </c>
      <c r="E91" s="180">
        <v>0</v>
      </c>
      <c r="F91" s="180">
        <v>0</v>
      </c>
      <c r="G91" s="180">
        <v>0</v>
      </c>
      <c r="H91" s="180">
        <v>0</v>
      </c>
      <c r="I91" s="180">
        <v>0</v>
      </c>
      <c r="J91" s="180">
        <v>0</v>
      </c>
      <c r="K91" s="180">
        <v>0</v>
      </c>
      <c r="L91" s="180">
        <v>0.10737999999999999</v>
      </c>
      <c r="M91" s="184">
        <v>0</v>
      </c>
      <c r="N91" s="185">
        <v>0</v>
      </c>
      <c r="O91" s="180">
        <v>0</v>
      </c>
      <c r="P91" s="180"/>
      <c r="Q91" s="184">
        <v>0</v>
      </c>
      <c r="R91" s="186">
        <v>0.10737999999999999</v>
      </c>
      <c r="S91" s="180">
        <v>-0.10737999999999999</v>
      </c>
      <c r="T91" s="180">
        <v>-100</v>
      </c>
      <c r="U91" s="180"/>
      <c r="V91" s="180"/>
      <c r="W91" s="187"/>
    </row>
    <row r="92" spans="1:24" s="188" customFormat="1" ht="25.5" outlineLevel="1" x14ac:dyDescent="0.2">
      <c r="A92" s="178"/>
      <c r="B92" s="189" t="s">
        <v>300</v>
      </c>
      <c r="C92" s="180"/>
      <c r="D92" s="180">
        <v>0</v>
      </c>
      <c r="E92" s="180">
        <v>1.5941477033999998</v>
      </c>
      <c r="F92" s="180">
        <v>0</v>
      </c>
      <c r="G92" s="180">
        <v>1.5846383193999998</v>
      </c>
      <c r="H92" s="180">
        <v>0</v>
      </c>
      <c r="I92" s="180">
        <v>9.5093839999999073E-3</v>
      </c>
      <c r="J92" s="180">
        <v>0</v>
      </c>
      <c r="K92" s="180">
        <v>0</v>
      </c>
      <c r="L92" s="180">
        <v>0</v>
      </c>
      <c r="M92" s="184">
        <v>0</v>
      </c>
      <c r="N92" s="185">
        <v>1.5941477033999998</v>
      </c>
      <c r="O92" s="180">
        <v>0</v>
      </c>
      <c r="P92" s="180">
        <v>0</v>
      </c>
      <c r="Q92" s="184">
        <v>0</v>
      </c>
      <c r="R92" s="186">
        <v>-1.5941477033999998</v>
      </c>
      <c r="S92" s="180">
        <v>1.5941477033999998</v>
      </c>
      <c r="T92" s="180">
        <v>0</v>
      </c>
      <c r="U92" s="180"/>
      <c r="V92" s="180"/>
      <c r="W92" s="187"/>
    </row>
    <row r="93" spans="1:24" s="181" customFormat="1" ht="24.75" customHeight="1" outlineLevel="1" x14ac:dyDescent="0.2">
      <c r="A93" s="174" t="s">
        <v>149</v>
      </c>
      <c r="B93" s="182" t="s">
        <v>140</v>
      </c>
      <c r="C93" s="171"/>
      <c r="D93" s="171">
        <v>0</v>
      </c>
      <c r="E93" s="171">
        <v>0.65907467479999993</v>
      </c>
      <c r="F93" s="171">
        <v>0</v>
      </c>
      <c r="G93" s="171">
        <v>0</v>
      </c>
      <c r="H93" s="171">
        <v>0</v>
      </c>
      <c r="I93" s="171">
        <v>0.55287467479999997</v>
      </c>
      <c r="J93" s="171">
        <v>0</v>
      </c>
      <c r="K93" s="171">
        <v>0</v>
      </c>
      <c r="L93" s="171">
        <v>0</v>
      </c>
      <c r="M93" s="172">
        <v>0.10619999999999996</v>
      </c>
      <c r="N93" s="173">
        <v>0.65907467479999993</v>
      </c>
      <c r="O93" s="171">
        <v>0.10619999999999996</v>
      </c>
      <c r="P93" s="171">
        <v>0.10619999999999996</v>
      </c>
      <c r="Q93" s="172">
        <v>0.10619999999999996</v>
      </c>
      <c r="R93" s="175">
        <v>-0.65907467479999993</v>
      </c>
      <c r="S93" s="171">
        <v>0.65907467479999993</v>
      </c>
      <c r="T93" s="171">
        <v>0</v>
      </c>
      <c r="U93" s="171"/>
      <c r="V93" s="171"/>
      <c r="W93" s="176"/>
    </row>
    <row r="94" spans="1:24" s="181" customFormat="1" ht="24.75" customHeight="1" outlineLevel="1" x14ac:dyDescent="0.2">
      <c r="A94" s="191" t="s">
        <v>150</v>
      </c>
      <c r="B94" s="182" t="s">
        <v>141</v>
      </c>
      <c r="C94" s="171">
        <v>0</v>
      </c>
      <c r="D94" s="171">
        <v>19.174999999999997</v>
      </c>
      <c r="E94" s="171">
        <v>3.9607065917999997</v>
      </c>
      <c r="F94" s="171">
        <v>4.7465499999999992</v>
      </c>
      <c r="G94" s="171">
        <v>0.36486160499999998</v>
      </c>
      <c r="H94" s="171">
        <v>4.8409499999999994</v>
      </c>
      <c r="I94" s="171">
        <v>1.9423374659999999</v>
      </c>
      <c r="J94" s="171">
        <v>4.7465499999999992</v>
      </c>
      <c r="K94" s="171">
        <v>0</v>
      </c>
      <c r="L94" s="171">
        <v>4.8409499999999994</v>
      </c>
      <c r="M94" s="172">
        <v>1.6535075207999999</v>
      </c>
      <c r="N94" s="173">
        <v>3.9607065917999997</v>
      </c>
      <c r="O94" s="171">
        <v>1.6535075207999999</v>
      </c>
      <c r="P94" s="171">
        <v>4.9547004069999998</v>
      </c>
      <c r="Q94" s="172">
        <v>2.6600032117999999</v>
      </c>
      <c r="R94" s="175">
        <v>15.214293408199994</v>
      </c>
      <c r="S94" s="171">
        <v>-15.214293408199998</v>
      </c>
      <c r="T94" s="171">
        <v>-79.344424553846153</v>
      </c>
      <c r="U94" s="171">
        <v>0</v>
      </c>
      <c r="V94" s="171">
        <v>0</v>
      </c>
      <c r="W94" s="172">
        <v>0</v>
      </c>
    </row>
    <row r="95" spans="1:24" s="188" customFormat="1" outlineLevel="1" x14ac:dyDescent="0.2">
      <c r="A95" s="178" t="s">
        <v>151</v>
      </c>
      <c r="B95" s="183" t="s">
        <v>142</v>
      </c>
      <c r="C95" s="180"/>
      <c r="D95" s="180">
        <v>5.722999999999999</v>
      </c>
      <c r="E95" s="180">
        <v>0.32776477679999999</v>
      </c>
      <c r="F95" s="180">
        <v>1.4307499999999997</v>
      </c>
      <c r="G95" s="180">
        <v>0.11135400399999999</v>
      </c>
      <c r="H95" s="180">
        <v>1.4307499999999997</v>
      </c>
      <c r="I95" s="180">
        <v>0.13991719020000001</v>
      </c>
      <c r="J95" s="180">
        <v>1.4307499999999997</v>
      </c>
      <c r="K95" s="180">
        <v>0</v>
      </c>
      <c r="L95" s="180">
        <v>1.4307499999999997</v>
      </c>
      <c r="M95" s="184">
        <v>7.6493582599999985E-2</v>
      </c>
      <c r="N95" s="185">
        <v>0.32776477679999999</v>
      </c>
      <c r="O95" s="180">
        <v>7.6493582599999985E-2</v>
      </c>
      <c r="P95" s="180">
        <v>3.277647768</v>
      </c>
      <c r="Q95" s="184">
        <v>3.0263765737999999</v>
      </c>
      <c r="R95" s="186">
        <v>5.3952352231999985</v>
      </c>
      <c r="S95" s="180">
        <v>-5.3952352231999994</v>
      </c>
      <c r="T95" s="180">
        <v>-94.272850309278354</v>
      </c>
      <c r="U95" s="180"/>
      <c r="V95" s="180"/>
      <c r="W95" s="187"/>
    </row>
    <row r="96" spans="1:24" s="188" customFormat="1" outlineLevel="1" x14ac:dyDescent="0.2">
      <c r="A96" s="178" t="s">
        <v>152</v>
      </c>
      <c r="B96" s="183" t="s">
        <v>143</v>
      </c>
      <c r="C96" s="180"/>
      <c r="D96" s="180">
        <v>5.0031999999999996</v>
      </c>
      <c r="E96" s="180">
        <v>3.1239437999999997</v>
      </c>
      <c r="F96" s="180">
        <v>1.2036</v>
      </c>
      <c r="G96" s="180">
        <v>0</v>
      </c>
      <c r="H96" s="180">
        <v>1.298</v>
      </c>
      <c r="I96" s="180">
        <v>1.7899183999999999</v>
      </c>
      <c r="J96" s="180">
        <v>1.2036</v>
      </c>
      <c r="K96" s="180">
        <v>0</v>
      </c>
      <c r="L96" s="180">
        <v>1.298</v>
      </c>
      <c r="M96" s="184">
        <v>1.3340253999999998</v>
      </c>
      <c r="N96" s="185">
        <v>3.1239437999999997</v>
      </c>
      <c r="O96" s="180">
        <v>1.3340253999999998</v>
      </c>
      <c r="P96" s="180">
        <v>1.298</v>
      </c>
      <c r="Q96" s="184">
        <v>-0.49191839999999987</v>
      </c>
      <c r="R96" s="186">
        <v>1.8792561999999999</v>
      </c>
      <c r="S96" s="180">
        <v>-1.8792561999999999</v>
      </c>
      <c r="T96" s="180">
        <v>-37.56108490566038</v>
      </c>
      <c r="U96" s="180"/>
      <c r="V96" s="180"/>
      <c r="W96" s="187"/>
    </row>
    <row r="97" spans="1:23" s="188" customFormat="1" ht="25.5" outlineLevel="1" x14ac:dyDescent="0.2">
      <c r="A97" s="178" t="s">
        <v>153</v>
      </c>
      <c r="B97" s="183" t="s">
        <v>144</v>
      </c>
      <c r="C97" s="180"/>
      <c r="D97" s="180">
        <v>8.4488000000000003</v>
      </c>
      <c r="E97" s="180">
        <v>0</v>
      </c>
      <c r="F97" s="180">
        <v>2.1122000000000001</v>
      </c>
      <c r="G97" s="180">
        <v>0.25350760099999997</v>
      </c>
      <c r="H97" s="180">
        <v>2.1122000000000001</v>
      </c>
      <c r="I97" s="180">
        <v>1.2501875800000012E-2</v>
      </c>
      <c r="J97" s="180">
        <v>2.1122000000000001</v>
      </c>
      <c r="K97" s="180">
        <v>0</v>
      </c>
      <c r="L97" s="180">
        <v>2.1122000000000001</v>
      </c>
      <c r="M97" s="184">
        <v>-0.26600947679999998</v>
      </c>
      <c r="N97" s="185">
        <v>0</v>
      </c>
      <c r="O97" s="180">
        <v>-0.26600947679999998</v>
      </c>
      <c r="P97" s="180">
        <v>0</v>
      </c>
      <c r="Q97" s="184">
        <v>-0.25350760099999997</v>
      </c>
      <c r="R97" s="186">
        <v>8.4488000000000003</v>
      </c>
      <c r="S97" s="180">
        <v>-8.4488000000000003</v>
      </c>
      <c r="T97" s="180">
        <v>-100</v>
      </c>
      <c r="U97" s="180"/>
      <c r="V97" s="180"/>
      <c r="W97" s="187"/>
    </row>
    <row r="98" spans="1:23" s="188" customFormat="1" outlineLevel="1" x14ac:dyDescent="0.2">
      <c r="A98" s="178" t="s">
        <v>212</v>
      </c>
      <c r="B98" s="183" t="s">
        <v>213</v>
      </c>
      <c r="C98" s="180"/>
      <c r="D98" s="180">
        <v>0</v>
      </c>
      <c r="E98" s="180">
        <v>0.50899801499999997</v>
      </c>
      <c r="F98" s="180">
        <v>0</v>
      </c>
      <c r="G98" s="180">
        <v>0</v>
      </c>
      <c r="H98" s="180">
        <v>0</v>
      </c>
      <c r="I98" s="180">
        <v>0</v>
      </c>
      <c r="J98" s="180">
        <v>0</v>
      </c>
      <c r="K98" s="180">
        <v>0</v>
      </c>
      <c r="L98" s="180">
        <v>0</v>
      </c>
      <c r="M98" s="184">
        <v>0.50899801499999997</v>
      </c>
      <c r="N98" s="185">
        <v>0.50899801499999997</v>
      </c>
      <c r="O98" s="180">
        <v>0.50899801499999997</v>
      </c>
      <c r="P98" s="180">
        <v>0.37905263900000002</v>
      </c>
      <c r="Q98" s="184">
        <v>0.37905263900000002</v>
      </c>
      <c r="R98" s="186">
        <v>-0.50899801499999997</v>
      </c>
      <c r="S98" s="180">
        <v>0.50899801499999997</v>
      </c>
      <c r="T98" s="180">
        <v>0</v>
      </c>
      <c r="U98" s="180"/>
      <c r="V98" s="180"/>
      <c r="W98" s="187"/>
    </row>
    <row r="99" spans="1:23" s="181" customFormat="1" ht="23.25" customHeight="1" outlineLevel="1" x14ac:dyDescent="0.2">
      <c r="A99" s="174" t="s">
        <v>94</v>
      </c>
      <c r="B99" s="182" t="s">
        <v>145</v>
      </c>
      <c r="C99" s="171"/>
      <c r="D99" s="171">
        <v>77.675270000000026</v>
      </c>
      <c r="E99" s="171">
        <v>0.67371695259999986</v>
      </c>
      <c r="F99" s="171">
        <v>15.0863</v>
      </c>
      <c r="G99" s="171">
        <v>0</v>
      </c>
      <c r="H99" s="171">
        <v>24.09353500000001</v>
      </c>
      <c r="I99" s="171">
        <v>0</v>
      </c>
      <c r="J99" s="171">
        <v>23.40913500000001</v>
      </c>
      <c r="K99" s="171">
        <v>0</v>
      </c>
      <c r="L99" s="171">
        <v>15.0863</v>
      </c>
      <c r="M99" s="172">
        <v>0.67371695259999986</v>
      </c>
      <c r="N99" s="173">
        <v>0.67371695259999986</v>
      </c>
      <c r="O99" s="180">
        <v>0.67371695259999986</v>
      </c>
      <c r="P99" s="171">
        <v>0</v>
      </c>
      <c r="Q99" s="172">
        <v>0</v>
      </c>
      <c r="R99" s="175">
        <v>77.001553047400023</v>
      </c>
      <c r="S99" s="171">
        <v>-77.001553047400023</v>
      </c>
      <c r="T99" s="171">
        <v>-99.132649358541016</v>
      </c>
      <c r="U99" s="171">
        <v>0</v>
      </c>
      <c r="V99" s="171">
        <v>0</v>
      </c>
      <c r="W99" s="172">
        <v>0</v>
      </c>
    </row>
    <row r="100" spans="1:23" s="181" customFormat="1" ht="25.5" outlineLevel="1" x14ac:dyDescent="0.2">
      <c r="A100" s="174" t="s">
        <v>96</v>
      </c>
      <c r="B100" s="182" t="s">
        <v>146</v>
      </c>
      <c r="C100" s="171"/>
      <c r="D100" s="171">
        <v>60.345199999999998</v>
      </c>
      <c r="E100" s="171">
        <v>0.67371695259999986</v>
      </c>
      <c r="F100" s="171">
        <v>15.0863</v>
      </c>
      <c r="G100" s="171">
        <v>0</v>
      </c>
      <c r="H100" s="171">
        <v>15.0863</v>
      </c>
      <c r="I100" s="171">
        <v>0</v>
      </c>
      <c r="J100" s="171">
        <v>15.0863</v>
      </c>
      <c r="K100" s="171">
        <v>0</v>
      </c>
      <c r="L100" s="171">
        <v>15.0863</v>
      </c>
      <c r="M100" s="172">
        <v>0.67371695259999986</v>
      </c>
      <c r="N100" s="173">
        <v>0.67371695259999986</v>
      </c>
      <c r="O100" s="180">
        <v>0.67371695259999986</v>
      </c>
      <c r="P100" s="171">
        <v>0</v>
      </c>
      <c r="Q100" s="172">
        <v>0</v>
      </c>
      <c r="R100" s="175">
        <v>59.671483047399995</v>
      </c>
      <c r="S100" s="171">
        <v>-59.671483047399995</v>
      </c>
      <c r="T100" s="171">
        <v>-98.88356165428236</v>
      </c>
      <c r="U100" s="171">
        <v>0</v>
      </c>
      <c r="V100" s="171">
        <v>0</v>
      </c>
      <c r="W100" s="172">
        <v>0</v>
      </c>
    </row>
    <row r="101" spans="1:23" s="188" customFormat="1" outlineLevel="1" x14ac:dyDescent="0.2">
      <c r="A101" s="178" t="s">
        <v>154</v>
      </c>
      <c r="B101" s="183" t="s">
        <v>147</v>
      </c>
      <c r="C101" s="180"/>
      <c r="D101" s="180">
        <v>60.345199999999998</v>
      </c>
      <c r="E101" s="180">
        <v>0.67371695259999986</v>
      </c>
      <c r="F101" s="171">
        <v>15.0863</v>
      </c>
      <c r="G101" s="171">
        <v>0</v>
      </c>
      <c r="H101" s="171">
        <v>15.0863</v>
      </c>
      <c r="I101" s="171">
        <v>0</v>
      </c>
      <c r="J101" s="171">
        <v>15.0863</v>
      </c>
      <c r="K101" s="171">
        <v>0</v>
      </c>
      <c r="L101" s="171">
        <v>15.0863</v>
      </c>
      <c r="M101" s="172">
        <v>0.67371695259999986</v>
      </c>
      <c r="N101" s="185">
        <v>0.67371695259999986</v>
      </c>
      <c r="O101" s="180">
        <v>0.67371695259999986</v>
      </c>
      <c r="P101" s="180">
        <v>0</v>
      </c>
      <c r="Q101" s="184">
        <v>0</v>
      </c>
      <c r="R101" s="186">
        <v>59.671483047399995</v>
      </c>
      <c r="S101" s="180">
        <v>-59.671483047399995</v>
      </c>
      <c r="T101" s="180">
        <v>-98.88356165428236</v>
      </c>
      <c r="U101" s="180"/>
      <c r="V101" s="180"/>
      <c r="W101" s="187"/>
    </row>
    <row r="102" spans="1:23" s="181" customFormat="1" ht="25.5" customHeight="1" outlineLevel="1" x14ac:dyDescent="0.2">
      <c r="A102" s="191" t="s">
        <v>98</v>
      </c>
      <c r="B102" s="182" t="s">
        <v>148</v>
      </c>
      <c r="C102" s="171"/>
      <c r="D102" s="171">
        <v>10.934470000000022</v>
      </c>
      <c r="E102" s="171">
        <v>0</v>
      </c>
      <c r="F102" s="171">
        <v>0</v>
      </c>
      <c r="G102" s="171">
        <v>0</v>
      </c>
      <c r="H102" s="171">
        <v>5.4672350000000112</v>
      </c>
      <c r="I102" s="171">
        <v>0</v>
      </c>
      <c r="J102" s="171">
        <v>5.4672350000000112</v>
      </c>
      <c r="K102" s="171">
        <v>0</v>
      </c>
      <c r="L102" s="171">
        <v>0</v>
      </c>
      <c r="M102" s="172">
        <v>0</v>
      </c>
      <c r="N102" s="173">
        <v>0</v>
      </c>
      <c r="O102" s="180">
        <v>0</v>
      </c>
      <c r="P102" s="171">
        <v>0</v>
      </c>
      <c r="Q102" s="172">
        <v>0</v>
      </c>
      <c r="R102" s="175">
        <v>10.934470000000022</v>
      </c>
      <c r="S102" s="171">
        <v>-10.934470000000022</v>
      </c>
      <c r="T102" s="171">
        <v>-100</v>
      </c>
      <c r="U102" s="171"/>
      <c r="V102" s="171"/>
      <c r="W102" s="176"/>
    </row>
    <row r="103" spans="1:23" s="181" customFormat="1" ht="25.5" customHeight="1" outlineLevel="1" x14ac:dyDescent="0.2">
      <c r="A103" s="174" t="s">
        <v>100</v>
      </c>
      <c r="B103" s="182" t="s">
        <v>137</v>
      </c>
      <c r="C103" s="171"/>
      <c r="D103" s="171">
        <v>6.3956</v>
      </c>
      <c r="E103" s="171">
        <v>0</v>
      </c>
      <c r="F103" s="171">
        <v>0</v>
      </c>
      <c r="G103" s="171">
        <v>0</v>
      </c>
      <c r="H103" s="171">
        <v>3.54</v>
      </c>
      <c r="I103" s="171">
        <v>0</v>
      </c>
      <c r="J103" s="171">
        <v>2.8555999999999999</v>
      </c>
      <c r="K103" s="171">
        <v>0</v>
      </c>
      <c r="L103" s="171">
        <v>0</v>
      </c>
      <c r="M103" s="172">
        <v>0</v>
      </c>
      <c r="N103" s="173">
        <v>0</v>
      </c>
      <c r="O103" s="180">
        <v>0</v>
      </c>
      <c r="P103" s="171">
        <v>0</v>
      </c>
      <c r="Q103" s="172">
        <v>0</v>
      </c>
      <c r="R103" s="175">
        <v>6.3956</v>
      </c>
      <c r="S103" s="171">
        <v>-6.3956</v>
      </c>
      <c r="T103" s="171">
        <v>-100</v>
      </c>
      <c r="U103" s="171"/>
      <c r="V103" s="171"/>
      <c r="W103" s="176"/>
    </row>
    <row r="104" spans="1:23" s="181" customFormat="1" ht="25.5" customHeight="1" x14ac:dyDescent="0.2">
      <c r="A104" s="192" t="s">
        <v>155</v>
      </c>
      <c r="B104" s="179" t="s">
        <v>132</v>
      </c>
      <c r="C104" s="171"/>
      <c r="D104" s="171">
        <v>15.009600000000001</v>
      </c>
      <c r="E104" s="171">
        <v>0</v>
      </c>
      <c r="F104" s="171">
        <v>3.7524000000000002</v>
      </c>
      <c r="G104" s="171">
        <v>0</v>
      </c>
      <c r="H104" s="171">
        <v>3.7524000000000002</v>
      </c>
      <c r="I104" s="171">
        <v>0</v>
      </c>
      <c r="J104" s="171">
        <v>3.7524000000000002</v>
      </c>
      <c r="K104" s="171">
        <v>0</v>
      </c>
      <c r="L104" s="171">
        <v>3.7524000000000002</v>
      </c>
      <c r="M104" s="172">
        <v>0</v>
      </c>
      <c r="N104" s="173">
        <v>0</v>
      </c>
      <c r="O104" s="180">
        <v>0</v>
      </c>
      <c r="P104" s="171">
        <v>0</v>
      </c>
      <c r="Q104" s="172">
        <v>0</v>
      </c>
      <c r="R104" s="175">
        <v>15.009600000000001</v>
      </c>
      <c r="S104" s="171">
        <v>-15.009600000000001</v>
      </c>
      <c r="T104" s="171">
        <v>-100</v>
      </c>
      <c r="U104" s="171"/>
      <c r="V104" s="171"/>
      <c r="W104" s="176"/>
    </row>
    <row r="105" spans="1:23" s="181" customFormat="1" ht="96.75" customHeight="1" outlineLevel="1" thickBot="1" x14ac:dyDescent="0.25">
      <c r="A105" s="193" t="s">
        <v>156</v>
      </c>
      <c r="B105" s="194" t="s">
        <v>131</v>
      </c>
      <c r="C105" s="195"/>
      <c r="D105" s="195">
        <v>0</v>
      </c>
      <c r="E105" s="195">
        <v>162.44829150700005</v>
      </c>
      <c r="F105" s="195">
        <v>0</v>
      </c>
      <c r="G105" s="195">
        <v>27.3043160384</v>
      </c>
      <c r="H105" s="195">
        <v>0</v>
      </c>
      <c r="I105" s="195">
        <v>22.860645016399989</v>
      </c>
      <c r="J105" s="195">
        <v>0</v>
      </c>
      <c r="K105" s="195">
        <v>2.3953999999999995</v>
      </c>
      <c r="L105" s="195">
        <v>0</v>
      </c>
      <c r="M105" s="196">
        <v>109.88793045220005</v>
      </c>
      <c r="N105" s="197">
        <v>162.44829150700005</v>
      </c>
      <c r="O105" s="195">
        <v>109.88793045220005</v>
      </c>
      <c r="P105" s="195">
        <v>146.84299951739996</v>
      </c>
      <c r="Q105" s="196">
        <v>83.209744385399958</v>
      </c>
      <c r="R105" s="198">
        <v>-162.44829150700005</v>
      </c>
      <c r="S105" s="195">
        <v>162.44829150700005</v>
      </c>
      <c r="T105" s="195">
        <v>0</v>
      </c>
      <c r="U105" s="195"/>
      <c r="V105" s="195"/>
      <c r="W105" s="199" t="s">
        <v>157</v>
      </c>
    </row>
    <row r="107" spans="1:23" x14ac:dyDescent="0.2">
      <c r="B107" s="166" t="s">
        <v>177</v>
      </c>
    </row>
    <row r="148" spans="1:25" s="167" customFormat="1" x14ac:dyDescent="0.2">
      <c r="A148" s="166"/>
      <c r="B148" s="166"/>
      <c r="P148" s="200"/>
      <c r="X148" s="166"/>
      <c r="Y148" s="166"/>
    </row>
  </sheetData>
  <mergeCells count="22">
    <mergeCell ref="A10:A12"/>
    <mergeCell ref="B10:B12"/>
    <mergeCell ref="C10:C12"/>
    <mergeCell ref="D10:M10"/>
    <mergeCell ref="N10:O11"/>
    <mergeCell ref="U1:W1"/>
    <mergeCell ref="A2:W2"/>
    <mergeCell ref="U4:W4"/>
    <mergeCell ref="U5:W5"/>
    <mergeCell ref="U6:W6"/>
    <mergeCell ref="W10:W12"/>
    <mergeCell ref="D11:E11"/>
    <mergeCell ref="F11:G11"/>
    <mergeCell ref="H11:I11"/>
    <mergeCell ref="J11:K11"/>
    <mergeCell ref="L11:M11"/>
    <mergeCell ref="S11:S12"/>
    <mergeCell ref="T11:T12"/>
    <mergeCell ref="U11:V11"/>
    <mergeCell ref="P10:Q11"/>
    <mergeCell ref="R10:R12"/>
    <mergeCell ref="S10:V10"/>
  </mergeCells>
  <printOptions horizontalCentered="1"/>
  <pageMargins left="0.78740157480314965" right="0.39370078740157483" top="0.59055118110236227" bottom="0.59055118110236227" header="0.19685039370078741" footer="0.19685039370078741"/>
  <pageSetup paperSize="8" scale="66" fitToHeight="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43"/>
  <sheetViews>
    <sheetView view="pageBreakPreview" zoomScaleNormal="100" zoomScaleSheetLayoutView="100" workbookViewId="0">
      <selection sqref="A1:XFD1048576"/>
    </sheetView>
  </sheetViews>
  <sheetFormatPr defaultColWidth="0.85546875" defaultRowHeight="11.25" outlineLevelCol="1" x14ac:dyDescent="0.2"/>
  <cols>
    <col min="1" max="38" width="0.85546875" style="21"/>
    <col min="39" max="39" width="12.7109375" style="21" customWidth="1"/>
    <col min="40" max="40" width="5.140625" style="21" customWidth="1"/>
    <col min="41" max="41" width="0.85546875" style="21"/>
    <col min="42" max="42" width="1.42578125" style="21" customWidth="1"/>
    <col min="43" max="54" width="0.85546875" style="21"/>
    <col min="55" max="55" width="1.28515625" style="21" customWidth="1"/>
    <col min="56" max="58" width="0.85546875" style="21"/>
    <col min="59" max="129" width="0" style="21" hidden="1" customWidth="1" outlineLevel="1"/>
    <col min="130" max="130" width="2" style="21" hidden="1" customWidth="1" outlineLevel="1"/>
    <col min="131" max="131" width="0.85546875" style="21" collapsed="1"/>
    <col min="132" max="141" width="0.85546875" style="21"/>
    <col min="142" max="142" width="4.28515625" style="21" customWidth="1"/>
    <col min="143" max="16384" width="0.85546875" style="21"/>
  </cols>
  <sheetData>
    <row r="1" spans="1:155" ht="9.9499999999999993" customHeight="1" x14ac:dyDescent="0.2"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 t="s">
        <v>230</v>
      </c>
    </row>
    <row r="2" spans="1:155" ht="9.9499999999999993" customHeight="1" x14ac:dyDescent="0.2"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6" t="s">
        <v>60</v>
      </c>
    </row>
    <row r="3" spans="1:155" ht="9.9499999999999993" customHeight="1" x14ac:dyDescent="0.2"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6" t="s">
        <v>61</v>
      </c>
    </row>
    <row r="4" spans="1:155" s="28" customFormat="1" ht="30.75" customHeight="1" x14ac:dyDescent="0.25">
      <c r="A4" s="214" t="s">
        <v>162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4"/>
      <c r="DC4" s="214"/>
      <c r="DD4" s="214"/>
      <c r="DE4" s="214"/>
      <c r="DF4" s="214"/>
      <c r="DG4" s="214"/>
      <c r="DH4" s="214"/>
      <c r="DI4" s="214"/>
      <c r="DJ4" s="214"/>
      <c r="DK4" s="214"/>
      <c r="DL4" s="214"/>
      <c r="DM4" s="214"/>
      <c r="DN4" s="214"/>
      <c r="DO4" s="214"/>
      <c r="DP4" s="214"/>
      <c r="DQ4" s="214"/>
      <c r="DR4" s="214"/>
      <c r="DS4" s="214"/>
      <c r="DT4" s="214"/>
      <c r="DU4" s="214"/>
      <c r="DV4" s="214"/>
      <c r="DW4" s="214"/>
      <c r="DX4" s="214"/>
      <c r="DY4" s="214"/>
      <c r="DZ4" s="214"/>
      <c r="EA4" s="214"/>
      <c r="EB4" s="214"/>
      <c r="EC4" s="214"/>
      <c r="ED4" s="214"/>
      <c r="EE4" s="214"/>
      <c r="EF4" s="214"/>
      <c r="EG4" s="214"/>
      <c r="EH4" s="214"/>
      <c r="EI4" s="214"/>
      <c r="EJ4" s="214"/>
      <c r="EK4" s="214"/>
      <c r="EL4" s="214"/>
      <c r="EM4" s="214"/>
      <c r="EN4" s="214"/>
      <c r="EO4" s="214"/>
      <c r="EP4" s="214"/>
      <c r="EQ4" s="214"/>
      <c r="ER4" s="214"/>
      <c r="ES4" s="214"/>
      <c r="ET4" s="214"/>
      <c r="EU4" s="214"/>
      <c r="EV4" s="214"/>
      <c r="EW4" s="214"/>
      <c r="EX4" s="214"/>
      <c r="EY4" s="214"/>
    </row>
    <row r="5" spans="1:155" ht="36" customHeight="1" x14ac:dyDescent="0.2">
      <c r="BB5" s="360" t="s">
        <v>227</v>
      </c>
      <c r="BC5" s="360"/>
      <c r="BD5" s="360"/>
      <c r="BE5" s="360"/>
      <c r="BF5" s="360"/>
      <c r="BG5" s="360"/>
      <c r="BH5" s="360"/>
      <c r="BI5" s="360"/>
      <c r="BJ5" s="360"/>
      <c r="BK5" s="360"/>
      <c r="BL5" s="360"/>
      <c r="BM5" s="360"/>
      <c r="BN5" s="360"/>
      <c r="BO5" s="360"/>
      <c r="BP5" s="360"/>
      <c r="BQ5" s="360"/>
      <c r="BR5" s="360"/>
      <c r="BS5" s="360"/>
      <c r="BT5" s="360"/>
      <c r="BU5" s="360"/>
      <c r="BV5" s="360"/>
      <c r="BW5" s="360"/>
      <c r="BX5" s="360"/>
      <c r="BY5" s="360"/>
      <c r="BZ5" s="360"/>
      <c r="CA5" s="360"/>
      <c r="CB5" s="360"/>
      <c r="CC5" s="360"/>
      <c r="CD5" s="360"/>
      <c r="CE5" s="360"/>
      <c r="CF5" s="360"/>
      <c r="CG5" s="360"/>
      <c r="CH5" s="360"/>
      <c r="CI5" s="360"/>
      <c r="CJ5" s="360"/>
      <c r="CK5" s="360"/>
      <c r="CL5" s="360"/>
      <c r="CM5" s="360"/>
      <c r="CN5" s="360"/>
      <c r="CO5" s="360"/>
      <c r="CP5" s="360"/>
      <c r="CQ5" s="360"/>
      <c r="CR5" s="360"/>
      <c r="CS5" s="360"/>
      <c r="CT5" s="360"/>
      <c r="CU5" s="360"/>
      <c r="CV5" s="360"/>
      <c r="CW5" s="360"/>
      <c r="CX5" s="360"/>
      <c r="CY5" s="360"/>
      <c r="CZ5" s="360"/>
      <c r="DA5" s="360"/>
      <c r="DB5" s="360"/>
      <c r="DC5" s="360"/>
      <c r="DD5" s="360"/>
      <c r="DE5" s="360"/>
      <c r="DF5" s="360"/>
      <c r="DG5" s="360"/>
      <c r="DH5" s="360"/>
      <c r="DI5" s="360"/>
      <c r="DJ5" s="360"/>
      <c r="DK5" s="360"/>
      <c r="DL5" s="360"/>
      <c r="DM5" s="360"/>
      <c r="DN5" s="360"/>
      <c r="DO5" s="360"/>
      <c r="DP5" s="360"/>
      <c r="DQ5" s="360"/>
      <c r="DR5" s="360"/>
      <c r="DS5" s="360"/>
      <c r="DT5" s="360"/>
      <c r="DU5" s="360"/>
      <c r="DV5" s="360"/>
      <c r="DW5" s="360"/>
      <c r="DX5" s="360"/>
      <c r="DY5" s="360"/>
      <c r="DZ5" s="360"/>
      <c r="EA5" s="360"/>
      <c r="EB5" s="360"/>
      <c r="EC5" s="360"/>
      <c r="ED5" s="360"/>
      <c r="EE5" s="360"/>
      <c r="EF5" s="360"/>
      <c r="EG5" s="360"/>
      <c r="EH5" s="360"/>
      <c r="EI5" s="360"/>
      <c r="EJ5" s="360"/>
      <c r="EK5" s="360"/>
      <c r="EL5" s="360"/>
      <c r="EM5" s="360"/>
      <c r="EN5" s="360"/>
      <c r="EO5" s="360"/>
      <c r="EP5" s="360"/>
      <c r="EQ5" s="360"/>
      <c r="ER5" s="360"/>
      <c r="ES5" s="360"/>
      <c r="ET5" s="360"/>
      <c r="EU5" s="360"/>
      <c r="EV5" s="360"/>
      <c r="EW5" s="360"/>
      <c r="EX5" s="360"/>
      <c r="EY5" s="360"/>
    </row>
    <row r="6" spans="1:155" ht="24.75" customHeight="1" x14ac:dyDescent="0.2">
      <c r="BB6" s="361" t="s">
        <v>236</v>
      </c>
      <c r="BC6" s="361"/>
      <c r="BD6" s="361"/>
      <c r="BE6" s="361"/>
      <c r="BF6" s="361"/>
      <c r="BG6" s="361"/>
      <c r="BH6" s="361"/>
      <c r="BI6" s="361"/>
      <c r="BJ6" s="361"/>
      <c r="BK6" s="361"/>
      <c r="BL6" s="361"/>
      <c r="BM6" s="361"/>
      <c r="BN6" s="361"/>
      <c r="BO6" s="361"/>
      <c r="BP6" s="361"/>
      <c r="BQ6" s="361"/>
      <c r="BR6" s="361"/>
      <c r="BS6" s="361"/>
      <c r="BT6" s="361"/>
      <c r="BU6" s="361"/>
      <c r="BV6" s="361"/>
      <c r="BW6" s="361"/>
      <c r="BX6" s="361"/>
      <c r="BY6" s="361"/>
      <c r="BZ6" s="361"/>
      <c r="CA6" s="361"/>
      <c r="CB6" s="361"/>
      <c r="CC6" s="361"/>
      <c r="CD6" s="361"/>
      <c r="CE6" s="361"/>
      <c r="CF6" s="361"/>
      <c r="CG6" s="361"/>
      <c r="CH6" s="361"/>
      <c r="CI6" s="361"/>
      <c r="CJ6" s="361"/>
      <c r="CK6" s="361"/>
      <c r="CL6" s="361"/>
      <c r="CM6" s="361"/>
      <c r="CN6" s="361"/>
      <c r="CO6" s="361"/>
      <c r="CP6" s="361"/>
      <c r="CQ6" s="361"/>
      <c r="CR6" s="361"/>
      <c r="CS6" s="361"/>
      <c r="CT6" s="361"/>
      <c r="CU6" s="361"/>
      <c r="CV6" s="361"/>
      <c r="CW6" s="361"/>
      <c r="CX6" s="361"/>
      <c r="CY6" s="361"/>
      <c r="CZ6" s="361"/>
      <c r="DA6" s="361"/>
      <c r="DB6" s="361"/>
      <c r="DC6" s="361"/>
      <c r="DD6" s="361"/>
      <c r="DE6" s="361"/>
      <c r="DF6" s="361"/>
      <c r="DG6" s="361"/>
      <c r="DH6" s="361"/>
      <c r="DI6" s="361"/>
      <c r="DJ6" s="361"/>
      <c r="DK6" s="361"/>
      <c r="DL6" s="361"/>
      <c r="DM6" s="361"/>
      <c r="DN6" s="361"/>
      <c r="DO6" s="361"/>
      <c r="DP6" s="361"/>
      <c r="DQ6" s="361"/>
      <c r="DR6" s="361"/>
      <c r="DS6" s="361"/>
      <c r="DT6" s="361"/>
      <c r="DU6" s="361"/>
      <c r="DV6" s="361"/>
      <c r="DW6" s="361"/>
      <c r="DX6" s="361"/>
      <c r="DY6" s="361"/>
      <c r="DZ6" s="361"/>
      <c r="EA6" s="361"/>
      <c r="EB6" s="361"/>
      <c r="EC6" s="361"/>
      <c r="ED6" s="361"/>
      <c r="EE6" s="361"/>
      <c r="EF6" s="361"/>
      <c r="EG6" s="361"/>
      <c r="EH6" s="361"/>
      <c r="EI6" s="361"/>
      <c r="EJ6" s="361"/>
      <c r="EK6" s="361"/>
      <c r="EL6" s="361"/>
      <c r="EM6" s="361"/>
      <c r="EN6" s="361"/>
      <c r="EO6" s="361"/>
      <c r="EP6" s="361"/>
      <c r="EQ6" s="361"/>
      <c r="ER6" s="361"/>
      <c r="ES6" s="361"/>
      <c r="ET6" s="361"/>
      <c r="EU6" s="361"/>
      <c r="EV6" s="361"/>
      <c r="EW6" s="361"/>
      <c r="EX6" s="361"/>
      <c r="EY6" s="361"/>
    </row>
    <row r="7" spans="1:155" s="36" customFormat="1" ht="12.75" customHeight="1" x14ac:dyDescent="0.2">
      <c r="BB7" s="362" t="s">
        <v>238</v>
      </c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62"/>
      <c r="BU7" s="362"/>
      <c r="BV7" s="362"/>
      <c r="BW7" s="362"/>
      <c r="BX7" s="362"/>
      <c r="BY7" s="362"/>
      <c r="BZ7" s="362"/>
      <c r="CA7" s="362"/>
      <c r="CB7" s="362"/>
      <c r="CC7" s="362"/>
      <c r="CD7" s="362"/>
      <c r="CE7" s="362"/>
      <c r="CF7" s="362"/>
      <c r="CG7" s="362"/>
      <c r="CH7" s="362"/>
      <c r="CI7" s="362"/>
      <c r="CJ7" s="362"/>
      <c r="CK7" s="362"/>
      <c r="CL7" s="362"/>
      <c r="CM7" s="362"/>
      <c r="CN7" s="362"/>
      <c r="CO7" s="362"/>
      <c r="CP7" s="362"/>
      <c r="CQ7" s="362"/>
      <c r="CR7" s="362"/>
      <c r="CS7" s="362"/>
      <c r="CT7" s="362"/>
      <c r="CU7" s="362"/>
      <c r="CV7" s="362"/>
      <c r="CW7" s="362"/>
      <c r="CX7" s="362"/>
      <c r="CY7" s="362"/>
      <c r="CZ7" s="362"/>
      <c r="DA7" s="362"/>
      <c r="DB7" s="362"/>
      <c r="DC7" s="362"/>
      <c r="DD7" s="362"/>
      <c r="DE7" s="362"/>
      <c r="DF7" s="362"/>
      <c r="DG7" s="362"/>
      <c r="DH7" s="362"/>
      <c r="DI7" s="362"/>
      <c r="DJ7" s="362"/>
      <c r="DK7" s="362"/>
      <c r="DL7" s="362"/>
      <c r="DM7" s="362"/>
      <c r="DN7" s="362"/>
      <c r="DO7" s="362"/>
      <c r="DP7" s="362"/>
      <c r="DQ7" s="362"/>
      <c r="DR7" s="362"/>
      <c r="DS7" s="362"/>
      <c r="DT7" s="362"/>
      <c r="DU7" s="362"/>
      <c r="DV7" s="362"/>
      <c r="DW7" s="362"/>
      <c r="DX7" s="362"/>
      <c r="DY7" s="362"/>
      <c r="DZ7" s="362"/>
      <c r="EA7" s="362"/>
      <c r="EB7" s="362"/>
      <c r="EC7" s="362"/>
      <c r="ED7" s="362"/>
      <c r="EE7" s="362"/>
      <c r="EF7" s="362"/>
      <c r="EG7" s="362"/>
      <c r="EH7" s="362"/>
      <c r="EI7" s="362"/>
      <c r="EJ7" s="362"/>
      <c r="EK7" s="362"/>
      <c r="EL7" s="362"/>
      <c r="EM7" s="362"/>
      <c r="EN7" s="362"/>
      <c r="EO7" s="362"/>
      <c r="EP7" s="362"/>
      <c r="EQ7" s="362"/>
      <c r="ER7" s="362"/>
      <c r="ES7" s="362"/>
      <c r="ET7" s="362"/>
      <c r="EU7" s="362"/>
      <c r="EV7" s="362"/>
      <c r="EW7" s="362"/>
      <c r="EX7" s="362"/>
      <c r="EY7" s="362"/>
    </row>
    <row r="8" spans="1:155" ht="12" x14ac:dyDescent="0.2"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33" t="s">
        <v>37</v>
      </c>
    </row>
    <row r="9" spans="1:155" ht="6" customHeight="1" thickBot="1" x14ac:dyDescent="0.25"/>
    <row r="10" spans="1:155" ht="11.1" customHeight="1" x14ac:dyDescent="0.2">
      <c r="A10" s="342" t="s">
        <v>0</v>
      </c>
      <c r="B10" s="343"/>
      <c r="C10" s="343"/>
      <c r="D10" s="343"/>
      <c r="E10" s="343"/>
      <c r="F10" s="344"/>
      <c r="G10" s="351" t="s">
        <v>62</v>
      </c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4"/>
      <c r="AO10" s="354" t="s">
        <v>3</v>
      </c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  <c r="CS10" s="355"/>
      <c r="CT10" s="355"/>
      <c r="CU10" s="355"/>
      <c r="CV10" s="355"/>
      <c r="CW10" s="355"/>
      <c r="CX10" s="355"/>
      <c r="CY10" s="355"/>
      <c r="CZ10" s="355"/>
      <c r="DA10" s="355"/>
      <c r="DB10" s="355"/>
      <c r="DC10" s="355"/>
      <c r="DD10" s="355"/>
      <c r="DE10" s="355"/>
      <c r="DF10" s="355"/>
      <c r="DG10" s="355"/>
      <c r="DH10" s="355"/>
      <c r="DI10" s="355"/>
      <c r="DJ10" s="355"/>
      <c r="DK10" s="355"/>
      <c r="DL10" s="355"/>
      <c r="DM10" s="355"/>
      <c r="DN10" s="355"/>
      <c r="DO10" s="355"/>
      <c r="DP10" s="355"/>
      <c r="DQ10" s="355"/>
      <c r="DR10" s="355"/>
      <c r="DS10" s="355"/>
      <c r="DT10" s="355"/>
      <c r="DU10" s="355"/>
      <c r="DV10" s="355"/>
      <c r="DW10" s="355"/>
      <c r="DX10" s="355"/>
      <c r="DY10" s="355"/>
      <c r="DZ10" s="356"/>
      <c r="EA10" s="351" t="s">
        <v>8</v>
      </c>
      <c r="EB10" s="343"/>
      <c r="EC10" s="343"/>
      <c r="ED10" s="343"/>
      <c r="EE10" s="343"/>
      <c r="EF10" s="343"/>
      <c r="EG10" s="343"/>
      <c r="EH10" s="343"/>
      <c r="EI10" s="343"/>
      <c r="EJ10" s="343"/>
      <c r="EK10" s="343"/>
      <c r="EL10" s="343"/>
      <c r="EM10" s="343"/>
      <c r="EN10" s="343"/>
      <c r="EO10" s="343"/>
      <c r="EP10" s="343"/>
      <c r="EQ10" s="343"/>
      <c r="ER10" s="343"/>
      <c r="ES10" s="343"/>
      <c r="ET10" s="343"/>
      <c r="EU10" s="343"/>
      <c r="EV10" s="343"/>
      <c r="EW10" s="343"/>
      <c r="EX10" s="343"/>
      <c r="EY10" s="357"/>
    </row>
    <row r="11" spans="1:155" ht="11.1" customHeight="1" x14ac:dyDescent="0.2">
      <c r="A11" s="345"/>
      <c r="B11" s="346"/>
      <c r="C11" s="346"/>
      <c r="D11" s="346"/>
      <c r="E11" s="346"/>
      <c r="F11" s="347"/>
      <c r="G11" s="352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6"/>
      <c r="AM11" s="346"/>
      <c r="AN11" s="347"/>
      <c r="AO11" s="339" t="s">
        <v>9</v>
      </c>
      <c r="AP11" s="340"/>
      <c r="AQ11" s="340"/>
      <c r="AR11" s="340"/>
      <c r="AS11" s="340"/>
      <c r="AT11" s="340"/>
      <c r="AU11" s="340"/>
      <c r="AV11" s="340"/>
      <c r="AW11" s="340"/>
      <c r="AX11" s="340"/>
      <c r="AY11" s="340"/>
      <c r="AZ11" s="340"/>
      <c r="BA11" s="340"/>
      <c r="BB11" s="340"/>
      <c r="BC11" s="340"/>
      <c r="BD11" s="340"/>
      <c r="BE11" s="340"/>
      <c r="BF11" s="341"/>
      <c r="BG11" s="339" t="s">
        <v>10</v>
      </c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  <c r="BS11" s="340"/>
      <c r="BT11" s="340"/>
      <c r="BU11" s="340"/>
      <c r="BV11" s="340"/>
      <c r="BW11" s="340"/>
      <c r="BX11" s="341"/>
      <c r="BY11" s="339" t="s">
        <v>11</v>
      </c>
      <c r="BZ11" s="340"/>
      <c r="CA11" s="340"/>
      <c r="CB11" s="340"/>
      <c r="CC11" s="340"/>
      <c r="CD11" s="340"/>
      <c r="CE11" s="340"/>
      <c r="CF11" s="340"/>
      <c r="CG11" s="340"/>
      <c r="CH11" s="340"/>
      <c r="CI11" s="340"/>
      <c r="CJ11" s="340"/>
      <c r="CK11" s="340"/>
      <c r="CL11" s="340"/>
      <c r="CM11" s="340"/>
      <c r="CN11" s="340"/>
      <c r="CO11" s="340"/>
      <c r="CP11" s="341"/>
      <c r="CQ11" s="339" t="s">
        <v>12</v>
      </c>
      <c r="CR11" s="340"/>
      <c r="CS11" s="340"/>
      <c r="CT11" s="340"/>
      <c r="CU11" s="340"/>
      <c r="CV11" s="340"/>
      <c r="CW11" s="340"/>
      <c r="CX11" s="340"/>
      <c r="CY11" s="340"/>
      <c r="CZ11" s="340"/>
      <c r="DA11" s="340"/>
      <c r="DB11" s="340"/>
      <c r="DC11" s="340"/>
      <c r="DD11" s="340"/>
      <c r="DE11" s="340"/>
      <c r="DF11" s="340"/>
      <c r="DG11" s="340"/>
      <c r="DH11" s="341"/>
      <c r="DI11" s="339" t="s">
        <v>13</v>
      </c>
      <c r="DJ11" s="340"/>
      <c r="DK11" s="340"/>
      <c r="DL11" s="340"/>
      <c r="DM11" s="340"/>
      <c r="DN11" s="340"/>
      <c r="DO11" s="340"/>
      <c r="DP11" s="340"/>
      <c r="DQ11" s="340"/>
      <c r="DR11" s="340"/>
      <c r="DS11" s="340"/>
      <c r="DT11" s="340"/>
      <c r="DU11" s="340"/>
      <c r="DV11" s="340"/>
      <c r="DW11" s="340"/>
      <c r="DX11" s="340"/>
      <c r="DY11" s="340"/>
      <c r="DZ11" s="341"/>
      <c r="EA11" s="352"/>
      <c r="EB11" s="346"/>
      <c r="EC11" s="346"/>
      <c r="ED11" s="346"/>
      <c r="EE11" s="346"/>
      <c r="EF11" s="346"/>
      <c r="EG11" s="346"/>
      <c r="EH11" s="346"/>
      <c r="EI11" s="346"/>
      <c r="EJ11" s="346"/>
      <c r="EK11" s="346"/>
      <c r="EL11" s="346"/>
      <c r="EM11" s="346"/>
      <c r="EN11" s="346"/>
      <c r="EO11" s="346"/>
      <c r="EP11" s="346"/>
      <c r="EQ11" s="346"/>
      <c r="ER11" s="346"/>
      <c r="ES11" s="346"/>
      <c r="ET11" s="346"/>
      <c r="EU11" s="346"/>
      <c r="EV11" s="346"/>
      <c r="EW11" s="346"/>
      <c r="EX11" s="346"/>
      <c r="EY11" s="358"/>
    </row>
    <row r="12" spans="1:155" ht="11.1" customHeight="1" thickBot="1" x14ac:dyDescent="0.25">
      <c r="A12" s="348"/>
      <c r="B12" s="349"/>
      <c r="C12" s="349"/>
      <c r="D12" s="349"/>
      <c r="E12" s="349"/>
      <c r="F12" s="350"/>
      <c r="G12" s="353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50"/>
      <c r="AO12" s="330" t="s">
        <v>63</v>
      </c>
      <c r="AP12" s="331"/>
      <c r="AQ12" s="331"/>
      <c r="AR12" s="331"/>
      <c r="AS12" s="331"/>
      <c r="AT12" s="331"/>
      <c r="AU12" s="331"/>
      <c r="AV12" s="331"/>
      <c r="AW12" s="332"/>
      <c r="AX12" s="330" t="s">
        <v>64</v>
      </c>
      <c r="AY12" s="331"/>
      <c r="AZ12" s="331"/>
      <c r="BA12" s="331"/>
      <c r="BB12" s="331"/>
      <c r="BC12" s="331"/>
      <c r="BD12" s="331"/>
      <c r="BE12" s="331"/>
      <c r="BF12" s="332"/>
      <c r="BG12" s="330" t="s">
        <v>19</v>
      </c>
      <c r="BH12" s="331"/>
      <c r="BI12" s="331"/>
      <c r="BJ12" s="331"/>
      <c r="BK12" s="331"/>
      <c r="BL12" s="331"/>
      <c r="BM12" s="331"/>
      <c r="BN12" s="331"/>
      <c r="BO12" s="332"/>
      <c r="BP12" s="330" t="s">
        <v>20</v>
      </c>
      <c r="BQ12" s="331"/>
      <c r="BR12" s="331"/>
      <c r="BS12" s="331"/>
      <c r="BT12" s="331"/>
      <c r="BU12" s="331"/>
      <c r="BV12" s="331"/>
      <c r="BW12" s="331"/>
      <c r="BX12" s="332"/>
      <c r="BY12" s="330" t="s">
        <v>19</v>
      </c>
      <c r="BZ12" s="331"/>
      <c r="CA12" s="331"/>
      <c r="CB12" s="331"/>
      <c r="CC12" s="331"/>
      <c r="CD12" s="331"/>
      <c r="CE12" s="331"/>
      <c r="CF12" s="331"/>
      <c r="CG12" s="332"/>
      <c r="CH12" s="330" t="s">
        <v>20</v>
      </c>
      <c r="CI12" s="331"/>
      <c r="CJ12" s="331"/>
      <c r="CK12" s="331"/>
      <c r="CL12" s="331"/>
      <c r="CM12" s="331"/>
      <c r="CN12" s="331"/>
      <c r="CO12" s="331"/>
      <c r="CP12" s="332"/>
      <c r="CQ12" s="330" t="s">
        <v>19</v>
      </c>
      <c r="CR12" s="331"/>
      <c r="CS12" s="331"/>
      <c r="CT12" s="331"/>
      <c r="CU12" s="331"/>
      <c r="CV12" s="331"/>
      <c r="CW12" s="331"/>
      <c r="CX12" s="331"/>
      <c r="CY12" s="332"/>
      <c r="CZ12" s="330" t="s">
        <v>20</v>
      </c>
      <c r="DA12" s="331"/>
      <c r="DB12" s="331"/>
      <c r="DC12" s="331"/>
      <c r="DD12" s="331"/>
      <c r="DE12" s="331"/>
      <c r="DF12" s="331"/>
      <c r="DG12" s="331"/>
      <c r="DH12" s="332"/>
      <c r="DI12" s="330" t="s">
        <v>19</v>
      </c>
      <c r="DJ12" s="331"/>
      <c r="DK12" s="331"/>
      <c r="DL12" s="331"/>
      <c r="DM12" s="331"/>
      <c r="DN12" s="331"/>
      <c r="DO12" s="331"/>
      <c r="DP12" s="331"/>
      <c r="DQ12" s="332"/>
      <c r="DR12" s="330" t="s">
        <v>20</v>
      </c>
      <c r="DS12" s="331"/>
      <c r="DT12" s="331"/>
      <c r="DU12" s="331"/>
      <c r="DV12" s="331"/>
      <c r="DW12" s="331"/>
      <c r="DX12" s="331"/>
      <c r="DY12" s="331"/>
      <c r="DZ12" s="332"/>
      <c r="EA12" s="353"/>
      <c r="EB12" s="349"/>
      <c r="EC12" s="349"/>
      <c r="ED12" s="349"/>
      <c r="EE12" s="349"/>
      <c r="EF12" s="349"/>
      <c r="EG12" s="349"/>
      <c r="EH12" s="349"/>
      <c r="EI12" s="349"/>
      <c r="EJ12" s="349"/>
      <c r="EK12" s="349"/>
      <c r="EL12" s="349"/>
      <c r="EM12" s="349"/>
      <c r="EN12" s="349"/>
      <c r="EO12" s="349"/>
      <c r="EP12" s="349"/>
      <c r="EQ12" s="349"/>
      <c r="ER12" s="349"/>
      <c r="ES12" s="349"/>
      <c r="ET12" s="349"/>
      <c r="EU12" s="349"/>
      <c r="EV12" s="349"/>
      <c r="EW12" s="349"/>
      <c r="EX12" s="349"/>
      <c r="EY12" s="359"/>
    </row>
    <row r="13" spans="1:155" x14ac:dyDescent="0.2">
      <c r="A13" s="333" t="s">
        <v>25</v>
      </c>
      <c r="B13" s="334"/>
      <c r="C13" s="334"/>
      <c r="D13" s="334"/>
      <c r="E13" s="334"/>
      <c r="F13" s="335"/>
      <c r="G13" s="336" t="s">
        <v>65</v>
      </c>
      <c r="H13" s="337"/>
      <c r="I13" s="337"/>
      <c r="J13" s="337"/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7"/>
      <c r="AK13" s="337"/>
      <c r="AL13" s="337"/>
      <c r="AM13" s="337"/>
      <c r="AN13" s="338"/>
      <c r="AO13" s="300">
        <v>159.26047000000003</v>
      </c>
      <c r="AP13" s="301"/>
      <c r="AQ13" s="301"/>
      <c r="AR13" s="301"/>
      <c r="AS13" s="301"/>
      <c r="AT13" s="301"/>
      <c r="AU13" s="301"/>
      <c r="AV13" s="301"/>
      <c r="AW13" s="302"/>
      <c r="AX13" s="261">
        <v>175.64785120420004</v>
      </c>
      <c r="AY13" s="262"/>
      <c r="AZ13" s="262"/>
      <c r="BA13" s="262"/>
      <c r="BB13" s="262"/>
      <c r="BC13" s="262"/>
      <c r="BD13" s="262"/>
      <c r="BE13" s="262"/>
      <c r="BF13" s="263"/>
      <c r="BG13" s="261">
        <v>28.649810000000002</v>
      </c>
      <c r="BH13" s="262"/>
      <c r="BI13" s="262"/>
      <c r="BJ13" s="262"/>
      <c r="BK13" s="262"/>
      <c r="BL13" s="262"/>
      <c r="BM13" s="262"/>
      <c r="BN13" s="262"/>
      <c r="BO13" s="263"/>
      <c r="BP13" s="261">
        <v>30.7160759866</v>
      </c>
      <c r="BQ13" s="262"/>
      <c r="BR13" s="262"/>
      <c r="BS13" s="262"/>
      <c r="BT13" s="262"/>
      <c r="BU13" s="262"/>
      <c r="BV13" s="262"/>
      <c r="BW13" s="262"/>
      <c r="BX13" s="263"/>
      <c r="BY13" s="261">
        <v>48.557885000000013</v>
      </c>
      <c r="BZ13" s="262"/>
      <c r="CA13" s="262"/>
      <c r="CB13" s="262"/>
      <c r="CC13" s="262"/>
      <c r="CD13" s="262"/>
      <c r="CE13" s="262"/>
      <c r="CF13" s="262"/>
      <c r="CG13" s="263"/>
      <c r="CH13" s="261">
        <v>26.994714376199987</v>
      </c>
      <c r="CI13" s="262"/>
      <c r="CJ13" s="262"/>
      <c r="CK13" s="262"/>
      <c r="CL13" s="262"/>
      <c r="CM13" s="262"/>
      <c r="CN13" s="262"/>
      <c r="CO13" s="262"/>
      <c r="CP13" s="263"/>
      <c r="CQ13" s="261">
        <v>48.050485000000009</v>
      </c>
      <c r="CR13" s="262"/>
      <c r="CS13" s="262"/>
      <c r="CT13" s="262"/>
      <c r="CU13" s="262"/>
      <c r="CV13" s="262"/>
      <c r="CW13" s="262"/>
      <c r="CX13" s="262"/>
      <c r="CY13" s="263"/>
      <c r="CZ13" s="261">
        <v>2.3953999999999995</v>
      </c>
      <c r="DA13" s="262"/>
      <c r="DB13" s="262"/>
      <c r="DC13" s="262"/>
      <c r="DD13" s="262"/>
      <c r="DE13" s="262"/>
      <c r="DF13" s="262"/>
      <c r="DG13" s="262"/>
      <c r="DH13" s="263"/>
      <c r="DI13" s="261">
        <v>34.002289999999995</v>
      </c>
      <c r="DJ13" s="262"/>
      <c r="DK13" s="262"/>
      <c r="DL13" s="262"/>
      <c r="DM13" s="262"/>
      <c r="DN13" s="262"/>
      <c r="DO13" s="262"/>
      <c r="DP13" s="262"/>
      <c r="DQ13" s="263"/>
      <c r="DR13" s="300">
        <v>115.54166084140005</v>
      </c>
      <c r="DS13" s="301"/>
      <c r="DT13" s="301"/>
      <c r="DU13" s="301"/>
      <c r="DV13" s="301"/>
      <c r="DW13" s="301"/>
      <c r="DX13" s="301"/>
      <c r="DY13" s="301"/>
      <c r="DZ13" s="302"/>
      <c r="EA13" s="327"/>
      <c r="EB13" s="328"/>
      <c r="EC13" s="328"/>
      <c r="ED13" s="328"/>
      <c r="EE13" s="328"/>
      <c r="EF13" s="328"/>
      <c r="EG13" s="328"/>
      <c r="EH13" s="328"/>
      <c r="EI13" s="328"/>
      <c r="EJ13" s="328"/>
      <c r="EK13" s="328"/>
      <c r="EL13" s="328"/>
      <c r="EM13" s="328"/>
      <c r="EN13" s="328"/>
      <c r="EO13" s="328"/>
      <c r="EP13" s="328"/>
      <c r="EQ13" s="328"/>
      <c r="ER13" s="328"/>
      <c r="ES13" s="328"/>
      <c r="ET13" s="328"/>
      <c r="EU13" s="328"/>
      <c r="EV13" s="328"/>
      <c r="EW13" s="328"/>
      <c r="EX13" s="328"/>
      <c r="EY13" s="329"/>
    </row>
    <row r="14" spans="1:155" x14ac:dyDescent="0.2">
      <c r="A14" s="276" t="s">
        <v>66</v>
      </c>
      <c r="B14" s="277"/>
      <c r="C14" s="277"/>
      <c r="D14" s="277"/>
      <c r="E14" s="277"/>
      <c r="F14" s="278"/>
      <c r="G14" s="288" t="s">
        <v>67</v>
      </c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90"/>
      <c r="AO14" s="261">
        <v>0</v>
      </c>
      <c r="AP14" s="262"/>
      <c r="AQ14" s="262"/>
      <c r="AR14" s="262"/>
      <c r="AS14" s="262"/>
      <c r="AT14" s="262"/>
      <c r="AU14" s="262"/>
      <c r="AV14" s="262"/>
      <c r="AW14" s="263"/>
      <c r="AX14" s="261">
        <v>0</v>
      </c>
      <c r="AY14" s="262"/>
      <c r="AZ14" s="262"/>
      <c r="BA14" s="262"/>
      <c r="BB14" s="262"/>
      <c r="BC14" s="262"/>
      <c r="BD14" s="262"/>
      <c r="BE14" s="262"/>
      <c r="BF14" s="263"/>
      <c r="BG14" s="261">
        <v>0</v>
      </c>
      <c r="BH14" s="262"/>
      <c r="BI14" s="262"/>
      <c r="BJ14" s="262"/>
      <c r="BK14" s="262"/>
      <c r="BL14" s="262"/>
      <c r="BM14" s="262"/>
      <c r="BN14" s="262"/>
      <c r="BO14" s="263"/>
      <c r="BP14" s="261">
        <v>0</v>
      </c>
      <c r="BQ14" s="262"/>
      <c r="BR14" s="262"/>
      <c r="BS14" s="262"/>
      <c r="BT14" s="262"/>
      <c r="BU14" s="262"/>
      <c r="BV14" s="262"/>
      <c r="BW14" s="262"/>
      <c r="BX14" s="263"/>
      <c r="BY14" s="261">
        <v>0</v>
      </c>
      <c r="BZ14" s="262"/>
      <c r="CA14" s="262"/>
      <c r="CB14" s="262"/>
      <c r="CC14" s="262"/>
      <c r="CD14" s="262"/>
      <c r="CE14" s="262"/>
      <c r="CF14" s="262"/>
      <c r="CG14" s="263"/>
      <c r="CH14" s="261">
        <v>0</v>
      </c>
      <c r="CI14" s="262"/>
      <c r="CJ14" s="262"/>
      <c r="CK14" s="262"/>
      <c r="CL14" s="262"/>
      <c r="CM14" s="262"/>
      <c r="CN14" s="262"/>
      <c r="CO14" s="262"/>
      <c r="CP14" s="263"/>
      <c r="CQ14" s="261"/>
      <c r="CR14" s="262"/>
      <c r="CS14" s="262"/>
      <c r="CT14" s="262"/>
      <c r="CU14" s="262"/>
      <c r="CV14" s="262"/>
      <c r="CW14" s="262"/>
      <c r="CX14" s="262"/>
      <c r="CY14" s="263"/>
      <c r="CZ14" s="261"/>
      <c r="DA14" s="262"/>
      <c r="DB14" s="262"/>
      <c r="DC14" s="262"/>
      <c r="DD14" s="262"/>
      <c r="DE14" s="262"/>
      <c r="DF14" s="262"/>
      <c r="DG14" s="262"/>
      <c r="DH14" s="263"/>
      <c r="DI14" s="261"/>
      <c r="DJ14" s="262"/>
      <c r="DK14" s="262"/>
      <c r="DL14" s="262"/>
      <c r="DM14" s="262"/>
      <c r="DN14" s="262"/>
      <c r="DO14" s="262"/>
      <c r="DP14" s="262"/>
      <c r="DQ14" s="263"/>
      <c r="DR14" s="261"/>
      <c r="DS14" s="262"/>
      <c r="DT14" s="262"/>
      <c r="DU14" s="262"/>
      <c r="DV14" s="262"/>
      <c r="DW14" s="262"/>
      <c r="DX14" s="262"/>
      <c r="DY14" s="262"/>
      <c r="DZ14" s="263"/>
      <c r="EA14" s="264"/>
      <c r="EB14" s="265"/>
      <c r="EC14" s="265"/>
      <c r="ED14" s="265"/>
      <c r="EE14" s="265"/>
      <c r="EF14" s="265"/>
      <c r="EG14" s="265"/>
      <c r="EH14" s="265"/>
      <c r="EI14" s="265"/>
      <c r="EJ14" s="265"/>
      <c r="EK14" s="265"/>
      <c r="EL14" s="265"/>
      <c r="EM14" s="265"/>
      <c r="EN14" s="265"/>
      <c r="EO14" s="265"/>
      <c r="EP14" s="265"/>
      <c r="EQ14" s="265"/>
      <c r="ER14" s="265"/>
      <c r="ES14" s="265"/>
      <c r="ET14" s="265"/>
      <c r="EU14" s="265"/>
      <c r="EV14" s="265"/>
      <c r="EW14" s="265"/>
      <c r="EX14" s="265"/>
      <c r="EY14" s="266"/>
    </row>
    <row r="15" spans="1:155" ht="21.75" customHeight="1" x14ac:dyDescent="0.2">
      <c r="A15" s="276" t="s">
        <v>68</v>
      </c>
      <c r="B15" s="277"/>
      <c r="C15" s="277"/>
      <c r="D15" s="277"/>
      <c r="E15" s="277"/>
      <c r="F15" s="278"/>
      <c r="G15" s="288" t="s">
        <v>69</v>
      </c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90"/>
      <c r="AO15" s="261">
        <v>0</v>
      </c>
      <c r="AP15" s="262"/>
      <c r="AQ15" s="262"/>
      <c r="AR15" s="262"/>
      <c r="AS15" s="262"/>
      <c r="AT15" s="262"/>
      <c r="AU15" s="262"/>
      <c r="AV15" s="262"/>
      <c r="AW15" s="263"/>
      <c r="AX15" s="261">
        <v>0</v>
      </c>
      <c r="AY15" s="262"/>
      <c r="AZ15" s="262"/>
      <c r="BA15" s="262"/>
      <c r="BB15" s="262"/>
      <c r="BC15" s="262"/>
      <c r="BD15" s="262"/>
      <c r="BE15" s="262"/>
      <c r="BF15" s="263"/>
      <c r="BG15" s="261"/>
      <c r="BH15" s="262"/>
      <c r="BI15" s="262"/>
      <c r="BJ15" s="262"/>
      <c r="BK15" s="262"/>
      <c r="BL15" s="262"/>
      <c r="BM15" s="262"/>
      <c r="BN15" s="262"/>
      <c r="BO15" s="263"/>
      <c r="BP15" s="261"/>
      <c r="BQ15" s="262"/>
      <c r="BR15" s="262"/>
      <c r="BS15" s="262"/>
      <c r="BT15" s="262"/>
      <c r="BU15" s="262"/>
      <c r="BV15" s="262"/>
      <c r="BW15" s="262"/>
      <c r="BX15" s="263"/>
      <c r="BY15" s="261"/>
      <c r="BZ15" s="262"/>
      <c r="CA15" s="262"/>
      <c r="CB15" s="262"/>
      <c r="CC15" s="262"/>
      <c r="CD15" s="262"/>
      <c r="CE15" s="262"/>
      <c r="CF15" s="262"/>
      <c r="CG15" s="263"/>
      <c r="CH15" s="261"/>
      <c r="CI15" s="262"/>
      <c r="CJ15" s="262"/>
      <c r="CK15" s="262"/>
      <c r="CL15" s="262"/>
      <c r="CM15" s="262"/>
      <c r="CN15" s="262"/>
      <c r="CO15" s="262"/>
      <c r="CP15" s="263"/>
      <c r="CQ15" s="261"/>
      <c r="CR15" s="262"/>
      <c r="CS15" s="262"/>
      <c r="CT15" s="262"/>
      <c r="CU15" s="262"/>
      <c r="CV15" s="262"/>
      <c r="CW15" s="262"/>
      <c r="CX15" s="262"/>
      <c r="CY15" s="263"/>
      <c r="CZ15" s="261"/>
      <c r="DA15" s="262"/>
      <c r="DB15" s="262"/>
      <c r="DC15" s="262"/>
      <c r="DD15" s="262"/>
      <c r="DE15" s="262"/>
      <c r="DF15" s="262"/>
      <c r="DG15" s="262"/>
      <c r="DH15" s="263"/>
      <c r="DI15" s="324"/>
      <c r="DJ15" s="325"/>
      <c r="DK15" s="325"/>
      <c r="DL15" s="325"/>
      <c r="DM15" s="325"/>
      <c r="DN15" s="325"/>
      <c r="DO15" s="325"/>
      <c r="DP15" s="325"/>
      <c r="DQ15" s="326"/>
      <c r="DR15" s="324"/>
      <c r="DS15" s="325"/>
      <c r="DT15" s="325"/>
      <c r="DU15" s="325"/>
      <c r="DV15" s="325"/>
      <c r="DW15" s="325"/>
      <c r="DX15" s="325"/>
      <c r="DY15" s="325"/>
      <c r="DZ15" s="326"/>
      <c r="EA15" s="264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65"/>
      <c r="EO15" s="265"/>
      <c r="EP15" s="265"/>
      <c r="EQ15" s="265"/>
      <c r="ER15" s="265"/>
      <c r="ES15" s="265"/>
      <c r="ET15" s="265"/>
      <c r="EU15" s="265"/>
      <c r="EV15" s="265"/>
      <c r="EW15" s="265"/>
      <c r="EX15" s="265"/>
      <c r="EY15" s="266"/>
    </row>
    <row r="16" spans="1:155" ht="10.5" customHeight="1" x14ac:dyDescent="0.2">
      <c r="A16" s="276" t="s">
        <v>70</v>
      </c>
      <c r="B16" s="277"/>
      <c r="C16" s="277"/>
      <c r="D16" s="277"/>
      <c r="E16" s="277"/>
      <c r="F16" s="278"/>
      <c r="G16" s="288" t="s">
        <v>71</v>
      </c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89"/>
      <c r="AN16" s="290"/>
      <c r="AO16" s="261">
        <v>0</v>
      </c>
      <c r="AP16" s="262"/>
      <c r="AQ16" s="262"/>
      <c r="AR16" s="262"/>
      <c r="AS16" s="262"/>
      <c r="AT16" s="262"/>
      <c r="AU16" s="262"/>
      <c r="AV16" s="262"/>
      <c r="AW16" s="263"/>
      <c r="AX16" s="261">
        <v>0</v>
      </c>
      <c r="AY16" s="262"/>
      <c r="AZ16" s="262"/>
      <c r="BA16" s="262"/>
      <c r="BB16" s="262"/>
      <c r="BC16" s="262"/>
      <c r="BD16" s="262"/>
      <c r="BE16" s="262"/>
      <c r="BF16" s="263"/>
      <c r="BG16" s="261"/>
      <c r="BH16" s="262"/>
      <c r="BI16" s="262"/>
      <c r="BJ16" s="262"/>
      <c r="BK16" s="262"/>
      <c r="BL16" s="262"/>
      <c r="BM16" s="262"/>
      <c r="BN16" s="262"/>
      <c r="BO16" s="263"/>
      <c r="BP16" s="261"/>
      <c r="BQ16" s="262"/>
      <c r="BR16" s="262"/>
      <c r="BS16" s="262"/>
      <c r="BT16" s="262"/>
      <c r="BU16" s="262"/>
      <c r="BV16" s="262"/>
      <c r="BW16" s="262"/>
      <c r="BX16" s="263"/>
      <c r="BY16" s="261"/>
      <c r="BZ16" s="262"/>
      <c r="CA16" s="262"/>
      <c r="CB16" s="262"/>
      <c r="CC16" s="262"/>
      <c r="CD16" s="262"/>
      <c r="CE16" s="262"/>
      <c r="CF16" s="262"/>
      <c r="CG16" s="263"/>
      <c r="CH16" s="261"/>
      <c r="CI16" s="262"/>
      <c r="CJ16" s="262"/>
      <c r="CK16" s="262"/>
      <c r="CL16" s="262"/>
      <c r="CM16" s="262"/>
      <c r="CN16" s="262"/>
      <c r="CO16" s="262"/>
      <c r="CP16" s="263"/>
      <c r="CQ16" s="261"/>
      <c r="CR16" s="262"/>
      <c r="CS16" s="262"/>
      <c r="CT16" s="262"/>
      <c r="CU16" s="262"/>
      <c r="CV16" s="262"/>
      <c r="CW16" s="262"/>
      <c r="CX16" s="262"/>
      <c r="CY16" s="263"/>
      <c r="CZ16" s="261"/>
      <c r="DA16" s="262"/>
      <c r="DB16" s="262"/>
      <c r="DC16" s="262"/>
      <c r="DD16" s="262"/>
      <c r="DE16" s="262"/>
      <c r="DF16" s="262"/>
      <c r="DG16" s="262"/>
      <c r="DH16" s="263"/>
      <c r="DI16" s="261"/>
      <c r="DJ16" s="262"/>
      <c r="DK16" s="262"/>
      <c r="DL16" s="262"/>
      <c r="DM16" s="262"/>
      <c r="DN16" s="262"/>
      <c r="DO16" s="262"/>
      <c r="DP16" s="262"/>
      <c r="DQ16" s="263"/>
      <c r="DR16" s="261"/>
      <c r="DS16" s="262"/>
      <c r="DT16" s="262"/>
      <c r="DU16" s="262"/>
      <c r="DV16" s="262"/>
      <c r="DW16" s="262"/>
      <c r="DX16" s="262"/>
      <c r="DY16" s="262"/>
      <c r="DZ16" s="263"/>
      <c r="EA16" s="264"/>
      <c r="EB16" s="265"/>
      <c r="EC16" s="265"/>
      <c r="ED16" s="265"/>
      <c r="EE16" s="265"/>
      <c r="EF16" s="265"/>
      <c r="EG16" s="265"/>
      <c r="EH16" s="265"/>
      <c r="EI16" s="265"/>
      <c r="EJ16" s="265"/>
      <c r="EK16" s="265"/>
      <c r="EL16" s="265"/>
      <c r="EM16" s="265"/>
      <c r="EN16" s="265"/>
      <c r="EO16" s="265"/>
      <c r="EP16" s="265"/>
      <c r="EQ16" s="265"/>
      <c r="ER16" s="265"/>
      <c r="ES16" s="265"/>
      <c r="ET16" s="265"/>
      <c r="EU16" s="265"/>
      <c r="EV16" s="265"/>
      <c r="EW16" s="265"/>
      <c r="EX16" s="265"/>
      <c r="EY16" s="266"/>
    </row>
    <row r="17" spans="1:155" x14ac:dyDescent="0.2">
      <c r="A17" s="276" t="s">
        <v>72</v>
      </c>
      <c r="B17" s="277"/>
      <c r="C17" s="277"/>
      <c r="D17" s="277"/>
      <c r="E17" s="277"/>
      <c r="F17" s="278"/>
      <c r="G17" s="288" t="s">
        <v>129</v>
      </c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90"/>
      <c r="AO17" s="261">
        <v>0</v>
      </c>
      <c r="AP17" s="262"/>
      <c r="AQ17" s="262"/>
      <c r="AR17" s="262"/>
      <c r="AS17" s="262"/>
      <c r="AT17" s="262"/>
      <c r="AU17" s="262"/>
      <c r="AV17" s="262"/>
      <c r="AW17" s="263"/>
      <c r="AX17" s="261">
        <v>0</v>
      </c>
      <c r="AY17" s="262"/>
      <c r="AZ17" s="262"/>
      <c r="BA17" s="262"/>
      <c r="BB17" s="262"/>
      <c r="BC17" s="262"/>
      <c r="BD17" s="262"/>
      <c r="BE17" s="262"/>
      <c r="BF17" s="263"/>
      <c r="BG17" s="261"/>
      <c r="BH17" s="262"/>
      <c r="BI17" s="262"/>
      <c r="BJ17" s="262"/>
      <c r="BK17" s="262"/>
      <c r="BL17" s="262"/>
      <c r="BM17" s="262"/>
      <c r="BN17" s="262"/>
      <c r="BO17" s="263"/>
      <c r="BP17" s="261"/>
      <c r="BQ17" s="262"/>
      <c r="BR17" s="262"/>
      <c r="BS17" s="262"/>
      <c r="BT17" s="262"/>
      <c r="BU17" s="262"/>
      <c r="BV17" s="262"/>
      <c r="BW17" s="262"/>
      <c r="BX17" s="263"/>
      <c r="BY17" s="261"/>
      <c r="BZ17" s="262"/>
      <c r="CA17" s="262"/>
      <c r="CB17" s="262"/>
      <c r="CC17" s="262"/>
      <c r="CD17" s="262"/>
      <c r="CE17" s="262"/>
      <c r="CF17" s="262"/>
      <c r="CG17" s="263"/>
      <c r="CH17" s="261"/>
      <c r="CI17" s="262"/>
      <c r="CJ17" s="262"/>
      <c r="CK17" s="262"/>
      <c r="CL17" s="262"/>
      <c r="CM17" s="262"/>
      <c r="CN17" s="262"/>
      <c r="CO17" s="262"/>
      <c r="CP17" s="263"/>
      <c r="CQ17" s="261"/>
      <c r="CR17" s="262"/>
      <c r="CS17" s="262"/>
      <c r="CT17" s="262"/>
      <c r="CU17" s="262"/>
      <c r="CV17" s="262"/>
      <c r="CW17" s="262"/>
      <c r="CX17" s="262"/>
      <c r="CY17" s="263"/>
      <c r="CZ17" s="261"/>
      <c r="DA17" s="262"/>
      <c r="DB17" s="262"/>
      <c r="DC17" s="262"/>
      <c r="DD17" s="262"/>
      <c r="DE17" s="262"/>
      <c r="DF17" s="262"/>
      <c r="DG17" s="262"/>
      <c r="DH17" s="263"/>
      <c r="DI17" s="261">
        <v>0</v>
      </c>
      <c r="DJ17" s="262"/>
      <c r="DK17" s="262"/>
      <c r="DL17" s="262"/>
      <c r="DM17" s="262"/>
      <c r="DN17" s="262"/>
      <c r="DO17" s="262"/>
      <c r="DP17" s="262"/>
      <c r="DQ17" s="263"/>
      <c r="DR17" s="261"/>
      <c r="DS17" s="262"/>
      <c r="DT17" s="262"/>
      <c r="DU17" s="262"/>
      <c r="DV17" s="262"/>
      <c r="DW17" s="262"/>
      <c r="DX17" s="262"/>
      <c r="DY17" s="262"/>
      <c r="DZ17" s="263"/>
      <c r="EA17" s="264"/>
      <c r="EB17" s="265"/>
      <c r="EC17" s="265"/>
      <c r="ED17" s="265"/>
      <c r="EE17" s="265"/>
      <c r="EF17" s="265"/>
      <c r="EG17" s="265"/>
      <c r="EH17" s="265"/>
      <c r="EI17" s="265"/>
      <c r="EJ17" s="265"/>
      <c r="EK17" s="265"/>
      <c r="EL17" s="265"/>
      <c r="EM17" s="265"/>
      <c r="EN17" s="265"/>
      <c r="EO17" s="265"/>
      <c r="EP17" s="265"/>
      <c r="EQ17" s="265"/>
      <c r="ER17" s="265"/>
      <c r="ES17" s="265"/>
      <c r="ET17" s="265"/>
      <c r="EU17" s="265"/>
      <c r="EV17" s="265"/>
      <c r="EW17" s="265"/>
      <c r="EX17" s="265"/>
      <c r="EY17" s="266"/>
    </row>
    <row r="18" spans="1:155" ht="21.75" hidden="1" customHeight="1" x14ac:dyDescent="0.2">
      <c r="A18" s="276" t="s">
        <v>73</v>
      </c>
      <c r="B18" s="277"/>
      <c r="C18" s="277"/>
      <c r="D18" s="277"/>
      <c r="E18" s="277"/>
      <c r="F18" s="278"/>
      <c r="G18" s="288" t="s">
        <v>74</v>
      </c>
      <c r="H18" s="289"/>
      <c r="I18" s="289"/>
      <c r="J18" s="289"/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89"/>
      <c r="AB18" s="289"/>
      <c r="AC18" s="289"/>
      <c r="AD18" s="289"/>
      <c r="AE18" s="289"/>
      <c r="AF18" s="289"/>
      <c r="AG18" s="289"/>
      <c r="AH18" s="289"/>
      <c r="AI18" s="289"/>
      <c r="AJ18" s="289"/>
      <c r="AK18" s="289"/>
      <c r="AL18" s="289"/>
      <c r="AM18" s="289"/>
      <c r="AN18" s="290"/>
      <c r="AO18" s="261">
        <v>0</v>
      </c>
      <c r="AP18" s="262"/>
      <c r="AQ18" s="262"/>
      <c r="AR18" s="262"/>
      <c r="AS18" s="262"/>
      <c r="AT18" s="262"/>
      <c r="AU18" s="262"/>
      <c r="AV18" s="262"/>
      <c r="AW18" s="263"/>
      <c r="AX18" s="261">
        <v>0</v>
      </c>
      <c r="AY18" s="262"/>
      <c r="AZ18" s="262"/>
      <c r="BA18" s="262"/>
      <c r="BB18" s="262"/>
      <c r="BC18" s="262"/>
      <c r="BD18" s="262"/>
      <c r="BE18" s="262"/>
      <c r="BF18" s="263"/>
      <c r="BG18" s="261"/>
      <c r="BH18" s="262"/>
      <c r="BI18" s="262"/>
      <c r="BJ18" s="262"/>
      <c r="BK18" s="262"/>
      <c r="BL18" s="262"/>
      <c r="BM18" s="262"/>
      <c r="BN18" s="262"/>
      <c r="BO18" s="263"/>
      <c r="BP18" s="261"/>
      <c r="BQ18" s="262"/>
      <c r="BR18" s="262"/>
      <c r="BS18" s="262"/>
      <c r="BT18" s="262"/>
      <c r="BU18" s="262"/>
      <c r="BV18" s="262"/>
      <c r="BW18" s="262"/>
      <c r="BX18" s="263"/>
      <c r="BY18" s="261"/>
      <c r="BZ18" s="262"/>
      <c r="CA18" s="262"/>
      <c r="CB18" s="262"/>
      <c r="CC18" s="262"/>
      <c r="CD18" s="262"/>
      <c r="CE18" s="262"/>
      <c r="CF18" s="262"/>
      <c r="CG18" s="263"/>
      <c r="CH18" s="261"/>
      <c r="CI18" s="262"/>
      <c r="CJ18" s="262"/>
      <c r="CK18" s="262"/>
      <c r="CL18" s="262"/>
      <c r="CM18" s="262"/>
      <c r="CN18" s="262"/>
      <c r="CO18" s="262"/>
      <c r="CP18" s="263"/>
      <c r="CQ18" s="261"/>
      <c r="CR18" s="262"/>
      <c r="CS18" s="262"/>
      <c r="CT18" s="262"/>
      <c r="CU18" s="262"/>
      <c r="CV18" s="262"/>
      <c r="CW18" s="262"/>
      <c r="CX18" s="262"/>
      <c r="CY18" s="263"/>
      <c r="CZ18" s="261"/>
      <c r="DA18" s="262"/>
      <c r="DB18" s="262"/>
      <c r="DC18" s="262"/>
      <c r="DD18" s="262"/>
      <c r="DE18" s="262"/>
      <c r="DF18" s="262"/>
      <c r="DG18" s="262"/>
      <c r="DH18" s="263"/>
      <c r="DI18" s="261"/>
      <c r="DJ18" s="262"/>
      <c r="DK18" s="262"/>
      <c r="DL18" s="262"/>
      <c r="DM18" s="262"/>
      <c r="DN18" s="262"/>
      <c r="DO18" s="262"/>
      <c r="DP18" s="262"/>
      <c r="DQ18" s="263"/>
      <c r="DR18" s="261"/>
      <c r="DS18" s="262"/>
      <c r="DT18" s="262"/>
      <c r="DU18" s="262"/>
      <c r="DV18" s="262"/>
      <c r="DW18" s="262"/>
      <c r="DX18" s="262"/>
      <c r="DY18" s="262"/>
      <c r="DZ18" s="263"/>
      <c r="EA18" s="264"/>
      <c r="EB18" s="265"/>
      <c r="EC18" s="265"/>
      <c r="ED18" s="265"/>
      <c r="EE18" s="265"/>
      <c r="EF18" s="265"/>
      <c r="EG18" s="265"/>
      <c r="EH18" s="265"/>
      <c r="EI18" s="265"/>
      <c r="EJ18" s="265"/>
      <c r="EK18" s="265"/>
      <c r="EL18" s="265"/>
      <c r="EM18" s="265"/>
      <c r="EN18" s="265"/>
      <c r="EO18" s="265"/>
      <c r="EP18" s="265"/>
      <c r="EQ18" s="265"/>
      <c r="ER18" s="265"/>
      <c r="ES18" s="265"/>
      <c r="ET18" s="265"/>
      <c r="EU18" s="265"/>
      <c r="EV18" s="265"/>
      <c r="EW18" s="265"/>
      <c r="EX18" s="265"/>
      <c r="EY18" s="266"/>
    </row>
    <row r="19" spans="1:155" ht="22.5" hidden="1" customHeight="1" x14ac:dyDescent="0.2">
      <c r="A19" s="276" t="s">
        <v>75</v>
      </c>
      <c r="B19" s="277"/>
      <c r="C19" s="277"/>
      <c r="D19" s="277"/>
      <c r="E19" s="277"/>
      <c r="F19" s="278"/>
      <c r="G19" s="288" t="s">
        <v>76</v>
      </c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  <c r="AH19" s="289"/>
      <c r="AI19" s="289"/>
      <c r="AJ19" s="289"/>
      <c r="AK19" s="289"/>
      <c r="AL19" s="289"/>
      <c r="AM19" s="289"/>
      <c r="AN19" s="290"/>
      <c r="AO19" s="261">
        <v>0</v>
      </c>
      <c r="AP19" s="262"/>
      <c r="AQ19" s="262"/>
      <c r="AR19" s="262"/>
      <c r="AS19" s="262"/>
      <c r="AT19" s="262"/>
      <c r="AU19" s="262"/>
      <c r="AV19" s="262"/>
      <c r="AW19" s="263"/>
      <c r="AX19" s="261">
        <v>0</v>
      </c>
      <c r="AY19" s="262"/>
      <c r="AZ19" s="262"/>
      <c r="BA19" s="262"/>
      <c r="BB19" s="262"/>
      <c r="BC19" s="262"/>
      <c r="BD19" s="262"/>
      <c r="BE19" s="262"/>
      <c r="BF19" s="263"/>
      <c r="BG19" s="261"/>
      <c r="BH19" s="262"/>
      <c r="BI19" s="262"/>
      <c r="BJ19" s="262"/>
      <c r="BK19" s="262"/>
      <c r="BL19" s="262"/>
      <c r="BM19" s="262"/>
      <c r="BN19" s="262"/>
      <c r="BO19" s="263"/>
      <c r="BP19" s="261"/>
      <c r="BQ19" s="262"/>
      <c r="BR19" s="262"/>
      <c r="BS19" s="262"/>
      <c r="BT19" s="262"/>
      <c r="BU19" s="262"/>
      <c r="BV19" s="262"/>
      <c r="BW19" s="262"/>
      <c r="BX19" s="263"/>
      <c r="BY19" s="261"/>
      <c r="BZ19" s="262"/>
      <c r="CA19" s="262"/>
      <c r="CB19" s="262"/>
      <c r="CC19" s="262"/>
      <c r="CD19" s="262"/>
      <c r="CE19" s="262"/>
      <c r="CF19" s="262"/>
      <c r="CG19" s="263"/>
      <c r="CH19" s="261"/>
      <c r="CI19" s="262"/>
      <c r="CJ19" s="262"/>
      <c r="CK19" s="262"/>
      <c r="CL19" s="262"/>
      <c r="CM19" s="262"/>
      <c r="CN19" s="262"/>
      <c r="CO19" s="262"/>
      <c r="CP19" s="263"/>
      <c r="CQ19" s="261"/>
      <c r="CR19" s="262"/>
      <c r="CS19" s="262"/>
      <c r="CT19" s="262"/>
      <c r="CU19" s="262"/>
      <c r="CV19" s="262"/>
      <c r="CW19" s="262"/>
      <c r="CX19" s="262"/>
      <c r="CY19" s="263"/>
      <c r="CZ19" s="261"/>
      <c r="DA19" s="262"/>
      <c r="DB19" s="262"/>
      <c r="DC19" s="262"/>
      <c r="DD19" s="262"/>
      <c r="DE19" s="262"/>
      <c r="DF19" s="262"/>
      <c r="DG19" s="262"/>
      <c r="DH19" s="263"/>
      <c r="DI19" s="261"/>
      <c r="DJ19" s="262"/>
      <c r="DK19" s="262"/>
      <c r="DL19" s="262"/>
      <c r="DM19" s="262"/>
      <c r="DN19" s="262"/>
      <c r="DO19" s="262"/>
      <c r="DP19" s="262"/>
      <c r="DQ19" s="263"/>
      <c r="DR19" s="261"/>
      <c r="DS19" s="262"/>
      <c r="DT19" s="262"/>
      <c r="DU19" s="262"/>
      <c r="DV19" s="262"/>
      <c r="DW19" s="262"/>
      <c r="DX19" s="262"/>
      <c r="DY19" s="262"/>
      <c r="DZ19" s="263"/>
      <c r="EA19" s="264"/>
      <c r="EB19" s="265"/>
      <c r="EC19" s="265"/>
      <c r="ED19" s="265"/>
      <c r="EE19" s="265"/>
      <c r="EF19" s="265"/>
      <c r="EG19" s="265"/>
      <c r="EH19" s="265"/>
      <c r="EI19" s="265"/>
      <c r="EJ19" s="265"/>
      <c r="EK19" s="265"/>
      <c r="EL19" s="265"/>
      <c r="EM19" s="265"/>
      <c r="EN19" s="265"/>
      <c r="EO19" s="265"/>
      <c r="EP19" s="265"/>
      <c r="EQ19" s="265"/>
      <c r="ER19" s="265"/>
      <c r="ES19" s="265"/>
      <c r="ET19" s="265"/>
      <c r="EU19" s="265"/>
      <c r="EV19" s="265"/>
      <c r="EW19" s="265"/>
      <c r="EX19" s="265"/>
      <c r="EY19" s="266"/>
    </row>
    <row r="20" spans="1:155" ht="10.5" customHeight="1" x14ac:dyDescent="0.2">
      <c r="A20" s="276" t="s">
        <v>77</v>
      </c>
      <c r="B20" s="277"/>
      <c r="C20" s="277"/>
      <c r="D20" s="277"/>
      <c r="E20" s="277"/>
      <c r="F20" s="278"/>
      <c r="G20" s="288" t="s">
        <v>78</v>
      </c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90"/>
      <c r="AO20" s="261">
        <v>0</v>
      </c>
      <c r="AP20" s="262"/>
      <c r="AQ20" s="262"/>
      <c r="AR20" s="262"/>
      <c r="AS20" s="262"/>
      <c r="AT20" s="262"/>
      <c r="AU20" s="262"/>
      <c r="AV20" s="262"/>
      <c r="AW20" s="263"/>
      <c r="AX20" s="261">
        <v>0</v>
      </c>
      <c r="AY20" s="262"/>
      <c r="AZ20" s="262"/>
      <c r="BA20" s="262"/>
      <c r="BB20" s="262"/>
      <c r="BC20" s="262"/>
      <c r="BD20" s="262"/>
      <c r="BE20" s="262"/>
      <c r="BF20" s="263"/>
      <c r="BG20" s="261"/>
      <c r="BH20" s="262"/>
      <c r="BI20" s="262"/>
      <c r="BJ20" s="262"/>
      <c r="BK20" s="262"/>
      <c r="BL20" s="262"/>
      <c r="BM20" s="262"/>
      <c r="BN20" s="262"/>
      <c r="BO20" s="263"/>
      <c r="BP20" s="261"/>
      <c r="BQ20" s="262"/>
      <c r="BR20" s="262"/>
      <c r="BS20" s="262"/>
      <c r="BT20" s="262"/>
      <c r="BU20" s="262"/>
      <c r="BV20" s="262"/>
      <c r="BW20" s="262"/>
      <c r="BX20" s="263"/>
      <c r="BY20" s="261"/>
      <c r="BZ20" s="262"/>
      <c r="CA20" s="262"/>
      <c r="CB20" s="262"/>
      <c r="CC20" s="262"/>
      <c r="CD20" s="262"/>
      <c r="CE20" s="262"/>
      <c r="CF20" s="262"/>
      <c r="CG20" s="263"/>
      <c r="CH20" s="261"/>
      <c r="CI20" s="262"/>
      <c r="CJ20" s="262"/>
      <c r="CK20" s="262"/>
      <c r="CL20" s="262"/>
      <c r="CM20" s="262"/>
      <c r="CN20" s="262"/>
      <c r="CO20" s="262"/>
      <c r="CP20" s="263"/>
      <c r="CQ20" s="261"/>
      <c r="CR20" s="262"/>
      <c r="CS20" s="262"/>
      <c r="CT20" s="262"/>
      <c r="CU20" s="262"/>
      <c r="CV20" s="262"/>
      <c r="CW20" s="262"/>
      <c r="CX20" s="262"/>
      <c r="CY20" s="263"/>
      <c r="CZ20" s="261"/>
      <c r="DA20" s="262"/>
      <c r="DB20" s="262"/>
      <c r="DC20" s="262"/>
      <c r="DD20" s="262"/>
      <c r="DE20" s="262"/>
      <c r="DF20" s="262"/>
      <c r="DG20" s="262"/>
      <c r="DH20" s="263"/>
      <c r="DI20" s="261"/>
      <c r="DJ20" s="262"/>
      <c r="DK20" s="262"/>
      <c r="DL20" s="262"/>
      <c r="DM20" s="262"/>
      <c r="DN20" s="262"/>
      <c r="DO20" s="262"/>
      <c r="DP20" s="262"/>
      <c r="DQ20" s="263"/>
      <c r="DR20" s="261"/>
      <c r="DS20" s="262"/>
      <c r="DT20" s="262"/>
      <c r="DU20" s="262"/>
      <c r="DV20" s="262"/>
      <c r="DW20" s="262"/>
      <c r="DX20" s="262"/>
      <c r="DY20" s="262"/>
      <c r="DZ20" s="263"/>
      <c r="EA20" s="264"/>
      <c r="EB20" s="265"/>
      <c r="EC20" s="265"/>
      <c r="ED20" s="265"/>
      <c r="EE20" s="265"/>
      <c r="EF20" s="265"/>
      <c r="EG20" s="265"/>
      <c r="EH20" s="265"/>
      <c r="EI20" s="265"/>
      <c r="EJ20" s="265"/>
      <c r="EK20" s="265"/>
      <c r="EL20" s="265"/>
      <c r="EM20" s="265"/>
      <c r="EN20" s="265"/>
      <c r="EO20" s="265"/>
      <c r="EP20" s="265"/>
      <c r="EQ20" s="265"/>
      <c r="ER20" s="265"/>
      <c r="ES20" s="265"/>
      <c r="ET20" s="265"/>
      <c r="EU20" s="265"/>
      <c r="EV20" s="265"/>
      <c r="EW20" s="265"/>
      <c r="EX20" s="265"/>
      <c r="EY20" s="266"/>
    </row>
    <row r="21" spans="1:155" x14ac:dyDescent="0.2">
      <c r="A21" s="276" t="s">
        <v>79</v>
      </c>
      <c r="B21" s="277"/>
      <c r="C21" s="277"/>
      <c r="D21" s="277"/>
      <c r="E21" s="277"/>
      <c r="F21" s="278"/>
      <c r="G21" s="288" t="s">
        <v>80</v>
      </c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89"/>
      <c r="AM21" s="289"/>
      <c r="AN21" s="290"/>
      <c r="AO21" s="261">
        <v>134.96650000000002</v>
      </c>
      <c r="AP21" s="262"/>
      <c r="AQ21" s="262"/>
      <c r="AR21" s="262"/>
      <c r="AS21" s="262"/>
      <c r="AT21" s="262"/>
      <c r="AU21" s="262"/>
      <c r="AV21" s="262"/>
      <c r="AW21" s="263"/>
      <c r="AX21" s="261">
        <v>118.37993261000001</v>
      </c>
      <c r="AY21" s="262"/>
      <c r="AZ21" s="262"/>
      <c r="BA21" s="262"/>
      <c r="BB21" s="262"/>
      <c r="BC21" s="262"/>
      <c r="BD21" s="262"/>
      <c r="BE21" s="262"/>
      <c r="BF21" s="263"/>
      <c r="BG21" s="261">
        <v>24.279500000000002</v>
      </c>
      <c r="BH21" s="262"/>
      <c r="BI21" s="262"/>
      <c r="BJ21" s="262"/>
      <c r="BK21" s="262"/>
      <c r="BL21" s="262"/>
      <c r="BM21" s="262"/>
      <c r="BN21" s="262"/>
      <c r="BO21" s="263"/>
      <c r="BP21" s="261">
        <v>17.930186670000001</v>
      </c>
      <c r="BQ21" s="262"/>
      <c r="BR21" s="262"/>
      <c r="BS21" s="262"/>
      <c r="BT21" s="262"/>
      <c r="BU21" s="262"/>
      <c r="BV21" s="262"/>
      <c r="BW21" s="262"/>
      <c r="BX21" s="263"/>
      <c r="BY21" s="261">
        <v>41.150750000000009</v>
      </c>
      <c r="BZ21" s="262"/>
      <c r="CA21" s="262"/>
      <c r="CB21" s="262"/>
      <c r="CC21" s="262"/>
      <c r="CD21" s="262"/>
      <c r="CE21" s="262"/>
      <c r="CF21" s="262"/>
      <c r="CG21" s="263"/>
      <c r="CH21" s="261">
        <v>18.216386339999985</v>
      </c>
      <c r="CI21" s="262"/>
      <c r="CJ21" s="262"/>
      <c r="CK21" s="262"/>
      <c r="CL21" s="262"/>
      <c r="CM21" s="262"/>
      <c r="CN21" s="262"/>
      <c r="CO21" s="262"/>
      <c r="CP21" s="263"/>
      <c r="CQ21" s="261">
        <v>40.72075000000001</v>
      </c>
      <c r="CR21" s="262"/>
      <c r="CS21" s="262"/>
      <c r="CT21" s="262"/>
      <c r="CU21" s="262"/>
      <c r="CV21" s="262"/>
      <c r="CW21" s="262"/>
      <c r="CX21" s="262"/>
      <c r="CY21" s="263"/>
      <c r="CZ21" s="261">
        <v>2.0299999999999994</v>
      </c>
      <c r="DA21" s="262"/>
      <c r="DB21" s="262"/>
      <c r="DC21" s="262"/>
      <c r="DD21" s="262"/>
      <c r="DE21" s="262"/>
      <c r="DF21" s="262"/>
      <c r="DG21" s="262"/>
      <c r="DH21" s="263"/>
      <c r="DI21" s="261">
        <v>28.815499999999997</v>
      </c>
      <c r="DJ21" s="262"/>
      <c r="DK21" s="262"/>
      <c r="DL21" s="262"/>
      <c r="DM21" s="262"/>
      <c r="DN21" s="262"/>
      <c r="DO21" s="262"/>
      <c r="DP21" s="262"/>
      <c r="DQ21" s="263"/>
      <c r="DR21" s="261">
        <v>80.203359600000027</v>
      </c>
      <c r="DS21" s="262"/>
      <c r="DT21" s="262"/>
      <c r="DU21" s="262"/>
      <c r="DV21" s="262"/>
      <c r="DW21" s="262"/>
      <c r="DX21" s="262"/>
      <c r="DY21" s="262"/>
      <c r="DZ21" s="263"/>
      <c r="EA21" s="264"/>
      <c r="EB21" s="265"/>
      <c r="EC21" s="265"/>
      <c r="ED21" s="265"/>
      <c r="EE21" s="265"/>
      <c r="EF21" s="265"/>
      <c r="EG21" s="265"/>
      <c r="EH21" s="265"/>
      <c r="EI21" s="265"/>
      <c r="EJ21" s="265"/>
      <c r="EK21" s="265"/>
      <c r="EL21" s="265"/>
      <c r="EM21" s="265"/>
      <c r="EN21" s="265"/>
      <c r="EO21" s="265"/>
      <c r="EP21" s="265"/>
      <c r="EQ21" s="265"/>
      <c r="ER21" s="265"/>
      <c r="ES21" s="265"/>
      <c r="ET21" s="265"/>
      <c r="EU21" s="265"/>
      <c r="EV21" s="265"/>
      <c r="EW21" s="265"/>
      <c r="EX21" s="265"/>
      <c r="EY21" s="266"/>
    </row>
    <row r="22" spans="1:155" ht="10.5" customHeight="1" x14ac:dyDescent="0.2">
      <c r="A22" s="276" t="s">
        <v>81</v>
      </c>
      <c r="B22" s="277"/>
      <c r="C22" s="277"/>
      <c r="D22" s="277"/>
      <c r="E22" s="277"/>
      <c r="F22" s="278"/>
      <c r="G22" s="288" t="s">
        <v>82</v>
      </c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89"/>
      <c r="AG22" s="289"/>
      <c r="AH22" s="289"/>
      <c r="AI22" s="289"/>
      <c r="AJ22" s="289"/>
      <c r="AK22" s="289"/>
      <c r="AL22" s="289"/>
      <c r="AM22" s="289"/>
      <c r="AN22" s="290"/>
      <c r="AO22" s="261">
        <v>134.96650000000002</v>
      </c>
      <c r="AP22" s="262"/>
      <c r="AQ22" s="262"/>
      <c r="AR22" s="262"/>
      <c r="AS22" s="262"/>
      <c r="AT22" s="262"/>
      <c r="AU22" s="262"/>
      <c r="AV22" s="262"/>
      <c r="AW22" s="263"/>
      <c r="AX22" s="261">
        <v>118.37993261000001</v>
      </c>
      <c r="AY22" s="262"/>
      <c r="AZ22" s="262"/>
      <c r="BA22" s="262"/>
      <c r="BB22" s="262"/>
      <c r="BC22" s="262"/>
      <c r="BD22" s="262"/>
      <c r="BE22" s="262"/>
      <c r="BF22" s="263"/>
      <c r="BG22" s="261">
        <v>24.279500000000002</v>
      </c>
      <c r="BH22" s="262"/>
      <c r="BI22" s="262"/>
      <c r="BJ22" s="262"/>
      <c r="BK22" s="262"/>
      <c r="BL22" s="262"/>
      <c r="BM22" s="262"/>
      <c r="BN22" s="262"/>
      <c r="BO22" s="263"/>
      <c r="BP22" s="261">
        <v>17.930186670000001</v>
      </c>
      <c r="BQ22" s="262"/>
      <c r="BR22" s="262"/>
      <c r="BS22" s="262"/>
      <c r="BT22" s="262"/>
      <c r="BU22" s="262"/>
      <c r="BV22" s="262"/>
      <c r="BW22" s="262"/>
      <c r="BX22" s="263"/>
      <c r="BY22" s="261">
        <v>41.150750000000009</v>
      </c>
      <c r="BZ22" s="262"/>
      <c r="CA22" s="262"/>
      <c r="CB22" s="262"/>
      <c r="CC22" s="262"/>
      <c r="CD22" s="262"/>
      <c r="CE22" s="262"/>
      <c r="CF22" s="262"/>
      <c r="CG22" s="263"/>
      <c r="CH22" s="261">
        <v>18.216386339999985</v>
      </c>
      <c r="CI22" s="262"/>
      <c r="CJ22" s="262"/>
      <c r="CK22" s="262"/>
      <c r="CL22" s="262"/>
      <c r="CM22" s="262"/>
      <c r="CN22" s="262"/>
      <c r="CO22" s="262"/>
      <c r="CP22" s="263"/>
      <c r="CQ22" s="261">
        <v>40.72075000000001</v>
      </c>
      <c r="CR22" s="262"/>
      <c r="CS22" s="262"/>
      <c r="CT22" s="262"/>
      <c r="CU22" s="262"/>
      <c r="CV22" s="262"/>
      <c r="CW22" s="262"/>
      <c r="CX22" s="262"/>
      <c r="CY22" s="263"/>
      <c r="CZ22" s="261">
        <v>2.0299999999999994</v>
      </c>
      <c r="DA22" s="262"/>
      <c r="DB22" s="262"/>
      <c r="DC22" s="262"/>
      <c r="DD22" s="262"/>
      <c r="DE22" s="262"/>
      <c r="DF22" s="262"/>
      <c r="DG22" s="262"/>
      <c r="DH22" s="263"/>
      <c r="DI22" s="261">
        <v>28.815499999999997</v>
      </c>
      <c r="DJ22" s="262"/>
      <c r="DK22" s="262"/>
      <c r="DL22" s="262"/>
      <c r="DM22" s="262"/>
      <c r="DN22" s="262"/>
      <c r="DO22" s="262"/>
      <c r="DP22" s="262"/>
      <c r="DQ22" s="263"/>
      <c r="DR22" s="261">
        <v>80.203359600000027</v>
      </c>
      <c r="DS22" s="262"/>
      <c r="DT22" s="262"/>
      <c r="DU22" s="262"/>
      <c r="DV22" s="262"/>
      <c r="DW22" s="262"/>
      <c r="DX22" s="262"/>
      <c r="DY22" s="262"/>
      <c r="DZ22" s="263"/>
      <c r="EA22" s="264"/>
      <c r="EB22" s="265"/>
      <c r="EC22" s="265"/>
      <c r="ED22" s="265"/>
      <c r="EE22" s="265"/>
      <c r="EF22" s="265"/>
      <c r="EG22" s="265"/>
      <c r="EH22" s="265"/>
      <c r="EI22" s="265"/>
      <c r="EJ22" s="265"/>
      <c r="EK22" s="265"/>
      <c r="EL22" s="265"/>
      <c r="EM22" s="265"/>
      <c r="EN22" s="265"/>
      <c r="EO22" s="265"/>
      <c r="EP22" s="265"/>
      <c r="EQ22" s="265"/>
      <c r="ER22" s="265"/>
      <c r="ES22" s="265"/>
      <c r="ET22" s="265"/>
      <c r="EU22" s="265"/>
      <c r="EV22" s="265"/>
      <c r="EW22" s="265"/>
      <c r="EX22" s="265"/>
      <c r="EY22" s="266"/>
    </row>
    <row r="23" spans="1:155" ht="10.5" customHeight="1" x14ac:dyDescent="0.2">
      <c r="A23" s="276" t="s">
        <v>83</v>
      </c>
      <c r="B23" s="277"/>
      <c r="C23" s="277"/>
      <c r="D23" s="277"/>
      <c r="E23" s="277"/>
      <c r="F23" s="278"/>
      <c r="G23" s="288" t="s">
        <v>84</v>
      </c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90"/>
      <c r="AO23" s="261">
        <v>0</v>
      </c>
      <c r="AP23" s="262"/>
      <c r="AQ23" s="262"/>
      <c r="AR23" s="262"/>
      <c r="AS23" s="262"/>
      <c r="AT23" s="262"/>
      <c r="AU23" s="262"/>
      <c r="AV23" s="262"/>
      <c r="AW23" s="263"/>
      <c r="AX23" s="261">
        <v>0</v>
      </c>
      <c r="AY23" s="262"/>
      <c r="AZ23" s="262"/>
      <c r="BA23" s="262"/>
      <c r="BB23" s="262"/>
      <c r="BC23" s="262"/>
      <c r="BD23" s="262"/>
      <c r="BE23" s="262"/>
      <c r="BF23" s="263"/>
      <c r="BG23" s="261"/>
      <c r="BH23" s="262"/>
      <c r="BI23" s="262"/>
      <c r="BJ23" s="262"/>
      <c r="BK23" s="262"/>
      <c r="BL23" s="262"/>
      <c r="BM23" s="262"/>
      <c r="BN23" s="262"/>
      <c r="BO23" s="263"/>
      <c r="BP23" s="261"/>
      <c r="BQ23" s="262"/>
      <c r="BR23" s="262"/>
      <c r="BS23" s="262"/>
      <c r="BT23" s="262"/>
      <c r="BU23" s="262"/>
      <c r="BV23" s="262"/>
      <c r="BW23" s="262"/>
      <c r="BX23" s="263"/>
      <c r="BY23" s="261"/>
      <c r="BZ23" s="262"/>
      <c r="CA23" s="262"/>
      <c r="CB23" s="262"/>
      <c r="CC23" s="262"/>
      <c r="CD23" s="262"/>
      <c r="CE23" s="262"/>
      <c r="CF23" s="262"/>
      <c r="CG23" s="263"/>
      <c r="CH23" s="261"/>
      <c r="CI23" s="262"/>
      <c r="CJ23" s="262"/>
      <c r="CK23" s="262"/>
      <c r="CL23" s="262"/>
      <c r="CM23" s="262"/>
      <c r="CN23" s="262"/>
      <c r="CO23" s="262"/>
      <c r="CP23" s="263"/>
      <c r="CQ23" s="261"/>
      <c r="CR23" s="262"/>
      <c r="CS23" s="262"/>
      <c r="CT23" s="262"/>
      <c r="CU23" s="262"/>
      <c r="CV23" s="262"/>
      <c r="CW23" s="262"/>
      <c r="CX23" s="262"/>
      <c r="CY23" s="263"/>
      <c r="CZ23" s="261"/>
      <c r="DA23" s="262"/>
      <c r="DB23" s="262"/>
      <c r="DC23" s="262"/>
      <c r="DD23" s="262"/>
      <c r="DE23" s="262"/>
      <c r="DF23" s="262"/>
      <c r="DG23" s="262"/>
      <c r="DH23" s="263"/>
      <c r="DI23" s="261"/>
      <c r="DJ23" s="262"/>
      <c r="DK23" s="262"/>
      <c r="DL23" s="262"/>
      <c r="DM23" s="262"/>
      <c r="DN23" s="262"/>
      <c r="DO23" s="262"/>
      <c r="DP23" s="262"/>
      <c r="DQ23" s="263"/>
      <c r="DR23" s="261"/>
      <c r="DS23" s="262"/>
      <c r="DT23" s="262"/>
      <c r="DU23" s="262"/>
      <c r="DV23" s="262"/>
      <c r="DW23" s="262"/>
      <c r="DX23" s="262"/>
      <c r="DY23" s="262"/>
      <c r="DZ23" s="263"/>
      <c r="EA23" s="264"/>
      <c r="EB23" s="265"/>
      <c r="EC23" s="265"/>
      <c r="ED23" s="265"/>
      <c r="EE23" s="265"/>
      <c r="EF23" s="265"/>
      <c r="EG23" s="265"/>
      <c r="EH23" s="265"/>
      <c r="EI23" s="265"/>
      <c r="EJ23" s="265"/>
      <c r="EK23" s="265"/>
      <c r="EL23" s="265"/>
      <c r="EM23" s="265"/>
      <c r="EN23" s="265"/>
      <c r="EO23" s="265"/>
      <c r="EP23" s="265"/>
      <c r="EQ23" s="265"/>
      <c r="ER23" s="265"/>
      <c r="ES23" s="265"/>
      <c r="ET23" s="265"/>
      <c r="EU23" s="265"/>
      <c r="EV23" s="265"/>
      <c r="EW23" s="265"/>
      <c r="EX23" s="265"/>
      <c r="EY23" s="266"/>
    </row>
    <row r="24" spans="1:155" ht="21.75" customHeight="1" x14ac:dyDescent="0.2">
      <c r="A24" s="276" t="s">
        <v>85</v>
      </c>
      <c r="B24" s="277"/>
      <c r="C24" s="277"/>
      <c r="D24" s="277"/>
      <c r="E24" s="277"/>
      <c r="F24" s="278"/>
      <c r="G24" s="288" t="s">
        <v>86</v>
      </c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90"/>
      <c r="AO24" s="261">
        <v>0</v>
      </c>
      <c r="AP24" s="262"/>
      <c r="AQ24" s="262"/>
      <c r="AR24" s="262"/>
      <c r="AS24" s="262"/>
      <c r="AT24" s="262"/>
      <c r="AU24" s="262"/>
      <c r="AV24" s="262"/>
      <c r="AW24" s="263"/>
      <c r="AX24" s="261">
        <v>0</v>
      </c>
      <c r="AY24" s="262"/>
      <c r="AZ24" s="262"/>
      <c r="BA24" s="262"/>
      <c r="BB24" s="262"/>
      <c r="BC24" s="262"/>
      <c r="BD24" s="262"/>
      <c r="BE24" s="262"/>
      <c r="BF24" s="263"/>
      <c r="BG24" s="261"/>
      <c r="BH24" s="262"/>
      <c r="BI24" s="262"/>
      <c r="BJ24" s="262"/>
      <c r="BK24" s="262"/>
      <c r="BL24" s="262"/>
      <c r="BM24" s="262"/>
      <c r="BN24" s="262"/>
      <c r="BO24" s="263"/>
      <c r="BP24" s="261"/>
      <c r="BQ24" s="262"/>
      <c r="BR24" s="262"/>
      <c r="BS24" s="262"/>
      <c r="BT24" s="262"/>
      <c r="BU24" s="262"/>
      <c r="BV24" s="262"/>
      <c r="BW24" s="262"/>
      <c r="BX24" s="263"/>
      <c r="BY24" s="261"/>
      <c r="BZ24" s="262"/>
      <c r="CA24" s="262"/>
      <c r="CB24" s="262"/>
      <c r="CC24" s="262"/>
      <c r="CD24" s="262"/>
      <c r="CE24" s="262"/>
      <c r="CF24" s="262"/>
      <c r="CG24" s="263"/>
      <c r="CH24" s="261"/>
      <c r="CI24" s="262"/>
      <c r="CJ24" s="262"/>
      <c r="CK24" s="262"/>
      <c r="CL24" s="262"/>
      <c r="CM24" s="262"/>
      <c r="CN24" s="262"/>
      <c r="CO24" s="262"/>
      <c r="CP24" s="263"/>
      <c r="CQ24" s="261"/>
      <c r="CR24" s="262"/>
      <c r="CS24" s="262"/>
      <c r="CT24" s="262"/>
      <c r="CU24" s="262"/>
      <c r="CV24" s="262"/>
      <c r="CW24" s="262"/>
      <c r="CX24" s="262"/>
      <c r="CY24" s="263"/>
      <c r="CZ24" s="261"/>
      <c r="DA24" s="262"/>
      <c r="DB24" s="262"/>
      <c r="DC24" s="262"/>
      <c r="DD24" s="262"/>
      <c r="DE24" s="262"/>
      <c r="DF24" s="262"/>
      <c r="DG24" s="262"/>
      <c r="DH24" s="263"/>
      <c r="DI24" s="261"/>
      <c r="DJ24" s="262"/>
      <c r="DK24" s="262"/>
      <c r="DL24" s="262"/>
      <c r="DM24" s="262"/>
      <c r="DN24" s="262"/>
      <c r="DO24" s="262"/>
      <c r="DP24" s="262"/>
      <c r="DQ24" s="263"/>
      <c r="DR24" s="261"/>
      <c r="DS24" s="262"/>
      <c r="DT24" s="262"/>
      <c r="DU24" s="262"/>
      <c r="DV24" s="262"/>
      <c r="DW24" s="262"/>
      <c r="DX24" s="262"/>
      <c r="DY24" s="262"/>
      <c r="DZ24" s="263"/>
      <c r="EA24" s="264"/>
      <c r="EB24" s="265"/>
      <c r="EC24" s="265"/>
      <c r="ED24" s="265"/>
      <c r="EE24" s="265"/>
      <c r="EF24" s="265"/>
      <c r="EG24" s="265"/>
      <c r="EH24" s="265"/>
      <c r="EI24" s="265"/>
      <c r="EJ24" s="265"/>
      <c r="EK24" s="265"/>
      <c r="EL24" s="265"/>
      <c r="EM24" s="265"/>
      <c r="EN24" s="265"/>
      <c r="EO24" s="265"/>
      <c r="EP24" s="265"/>
      <c r="EQ24" s="265"/>
      <c r="ER24" s="265"/>
      <c r="ES24" s="265"/>
      <c r="ET24" s="265"/>
      <c r="EU24" s="265"/>
      <c r="EV24" s="265"/>
      <c r="EW24" s="265"/>
      <c r="EX24" s="265"/>
      <c r="EY24" s="266"/>
    </row>
    <row r="25" spans="1:155" ht="10.5" customHeight="1" x14ac:dyDescent="0.2">
      <c r="A25" s="276" t="s">
        <v>87</v>
      </c>
      <c r="B25" s="277"/>
      <c r="C25" s="277"/>
      <c r="D25" s="277"/>
      <c r="E25" s="277"/>
      <c r="F25" s="278"/>
      <c r="G25" s="288" t="s">
        <v>88</v>
      </c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90"/>
      <c r="AO25" s="261">
        <v>24.293970000000005</v>
      </c>
      <c r="AP25" s="262"/>
      <c r="AQ25" s="262"/>
      <c r="AR25" s="262"/>
      <c r="AS25" s="262"/>
      <c r="AT25" s="262"/>
      <c r="AU25" s="262"/>
      <c r="AV25" s="262"/>
      <c r="AW25" s="263"/>
      <c r="AX25" s="261">
        <v>26.793740014200004</v>
      </c>
      <c r="AY25" s="262"/>
      <c r="AZ25" s="262"/>
      <c r="BA25" s="262"/>
      <c r="BB25" s="262"/>
      <c r="BC25" s="262"/>
      <c r="BD25" s="262"/>
      <c r="BE25" s="262"/>
      <c r="BF25" s="263"/>
      <c r="BG25" s="261">
        <v>4.3703099999999999</v>
      </c>
      <c r="BH25" s="262"/>
      <c r="BI25" s="262"/>
      <c r="BJ25" s="262"/>
      <c r="BK25" s="262"/>
      <c r="BL25" s="262"/>
      <c r="BM25" s="262"/>
      <c r="BN25" s="262"/>
      <c r="BO25" s="263"/>
      <c r="BP25" s="261">
        <v>4.6855031165999996</v>
      </c>
      <c r="BQ25" s="262"/>
      <c r="BR25" s="262"/>
      <c r="BS25" s="262"/>
      <c r="BT25" s="262"/>
      <c r="BU25" s="262"/>
      <c r="BV25" s="262"/>
      <c r="BW25" s="262"/>
      <c r="BX25" s="263"/>
      <c r="BY25" s="261">
        <v>7.4071350000000029</v>
      </c>
      <c r="BZ25" s="262"/>
      <c r="CA25" s="262"/>
      <c r="CB25" s="262"/>
      <c r="CC25" s="262"/>
      <c r="CD25" s="262"/>
      <c r="CE25" s="262"/>
      <c r="CF25" s="262"/>
      <c r="CG25" s="263"/>
      <c r="CH25" s="261">
        <v>4.1178377861999982</v>
      </c>
      <c r="CI25" s="262"/>
      <c r="CJ25" s="262"/>
      <c r="CK25" s="262"/>
      <c r="CL25" s="262"/>
      <c r="CM25" s="262"/>
      <c r="CN25" s="262"/>
      <c r="CO25" s="262"/>
      <c r="CP25" s="263"/>
      <c r="CQ25" s="261">
        <v>7.3297350000000012</v>
      </c>
      <c r="CR25" s="262"/>
      <c r="CS25" s="262"/>
      <c r="CT25" s="262"/>
      <c r="CU25" s="262"/>
      <c r="CV25" s="262"/>
      <c r="CW25" s="262"/>
      <c r="CX25" s="262"/>
      <c r="CY25" s="263"/>
      <c r="CZ25" s="261">
        <v>0.36539999999999995</v>
      </c>
      <c r="DA25" s="262"/>
      <c r="DB25" s="262"/>
      <c r="DC25" s="262"/>
      <c r="DD25" s="262"/>
      <c r="DE25" s="262"/>
      <c r="DF25" s="262"/>
      <c r="DG25" s="262"/>
      <c r="DH25" s="263"/>
      <c r="DI25" s="261">
        <v>5.1867899999999993</v>
      </c>
      <c r="DJ25" s="262"/>
      <c r="DK25" s="262"/>
      <c r="DL25" s="262"/>
      <c r="DM25" s="262"/>
      <c r="DN25" s="262"/>
      <c r="DO25" s="262"/>
      <c r="DP25" s="262"/>
      <c r="DQ25" s="263"/>
      <c r="DR25" s="261">
        <v>17.624999111400008</v>
      </c>
      <c r="DS25" s="262"/>
      <c r="DT25" s="262"/>
      <c r="DU25" s="262"/>
      <c r="DV25" s="262"/>
      <c r="DW25" s="262"/>
      <c r="DX25" s="262"/>
      <c r="DY25" s="262"/>
      <c r="DZ25" s="263"/>
      <c r="EA25" s="264"/>
      <c r="EB25" s="265"/>
      <c r="EC25" s="265"/>
      <c r="ED25" s="265"/>
      <c r="EE25" s="265"/>
      <c r="EF25" s="265"/>
      <c r="EG25" s="265"/>
      <c r="EH25" s="265"/>
      <c r="EI25" s="265"/>
      <c r="EJ25" s="265"/>
      <c r="EK25" s="265"/>
      <c r="EL25" s="265"/>
      <c r="EM25" s="265"/>
      <c r="EN25" s="265"/>
      <c r="EO25" s="265"/>
      <c r="EP25" s="265"/>
      <c r="EQ25" s="265"/>
      <c r="ER25" s="265"/>
      <c r="ES25" s="265"/>
      <c r="ET25" s="265"/>
      <c r="EU25" s="265"/>
      <c r="EV25" s="265"/>
      <c r="EW25" s="265"/>
      <c r="EX25" s="265"/>
      <c r="EY25" s="266"/>
    </row>
    <row r="26" spans="1:155" ht="21" customHeight="1" x14ac:dyDescent="0.2">
      <c r="A26" s="276" t="s">
        <v>89</v>
      </c>
      <c r="B26" s="277"/>
      <c r="C26" s="277"/>
      <c r="D26" s="277"/>
      <c r="E26" s="277"/>
      <c r="F26" s="278"/>
      <c r="G26" s="288" t="s">
        <v>124</v>
      </c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90"/>
      <c r="AO26" s="261">
        <v>0</v>
      </c>
      <c r="AP26" s="262"/>
      <c r="AQ26" s="262"/>
      <c r="AR26" s="262"/>
      <c r="AS26" s="262"/>
      <c r="AT26" s="262"/>
      <c r="AU26" s="262"/>
      <c r="AV26" s="262"/>
      <c r="AW26" s="263"/>
      <c r="AX26" s="261">
        <v>30.47417858</v>
      </c>
      <c r="AY26" s="262"/>
      <c r="AZ26" s="262"/>
      <c r="BA26" s="262"/>
      <c r="BB26" s="262"/>
      <c r="BC26" s="262"/>
      <c r="BD26" s="262"/>
      <c r="BE26" s="262"/>
      <c r="BF26" s="263"/>
      <c r="BG26" s="261">
        <v>0</v>
      </c>
      <c r="BH26" s="262"/>
      <c r="BI26" s="262"/>
      <c r="BJ26" s="262"/>
      <c r="BK26" s="262"/>
      <c r="BL26" s="262"/>
      <c r="BM26" s="262"/>
      <c r="BN26" s="262"/>
      <c r="BO26" s="263"/>
      <c r="BP26" s="261">
        <v>8.1003861999999991</v>
      </c>
      <c r="BQ26" s="262"/>
      <c r="BR26" s="262"/>
      <c r="BS26" s="262"/>
      <c r="BT26" s="262"/>
      <c r="BU26" s="262"/>
      <c r="BV26" s="262"/>
      <c r="BW26" s="262"/>
      <c r="BX26" s="263"/>
      <c r="BY26" s="261">
        <v>0</v>
      </c>
      <c r="BZ26" s="262"/>
      <c r="CA26" s="262"/>
      <c r="CB26" s="262"/>
      <c r="CC26" s="262"/>
      <c r="CD26" s="262"/>
      <c r="CE26" s="262"/>
      <c r="CF26" s="262"/>
      <c r="CG26" s="263"/>
      <c r="CH26" s="261">
        <v>4.6604902500000005</v>
      </c>
      <c r="CI26" s="262"/>
      <c r="CJ26" s="262"/>
      <c r="CK26" s="262"/>
      <c r="CL26" s="262"/>
      <c r="CM26" s="262"/>
      <c r="CN26" s="262"/>
      <c r="CO26" s="262"/>
      <c r="CP26" s="263"/>
      <c r="CQ26" s="261">
        <v>0</v>
      </c>
      <c r="CR26" s="262"/>
      <c r="CS26" s="262"/>
      <c r="CT26" s="262"/>
      <c r="CU26" s="262"/>
      <c r="CV26" s="262"/>
      <c r="CW26" s="262"/>
      <c r="CX26" s="262"/>
      <c r="CY26" s="263"/>
      <c r="CZ26" s="261"/>
      <c r="DA26" s="262"/>
      <c r="DB26" s="262"/>
      <c r="DC26" s="262"/>
      <c r="DD26" s="262"/>
      <c r="DE26" s="262"/>
      <c r="DF26" s="262"/>
      <c r="DG26" s="262"/>
      <c r="DH26" s="263"/>
      <c r="DI26" s="261">
        <v>0</v>
      </c>
      <c r="DJ26" s="262"/>
      <c r="DK26" s="262"/>
      <c r="DL26" s="262"/>
      <c r="DM26" s="262"/>
      <c r="DN26" s="262"/>
      <c r="DO26" s="262"/>
      <c r="DP26" s="262"/>
      <c r="DQ26" s="263"/>
      <c r="DR26" s="261">
        <v>17.713302129999999</v>
      </c>
      <c r="DS26" s="262"/>
      <c r="DT26" s="262"/>
      <c r="DU26" s="262"/>
      <c r="DV26" s="262"/>
      <c r="DW26" s="262"/>
      <c r="DX26" s="262"/>
      <c r="DY26" s="262"/>
      <c r="DZ26" s="263"/>
      <c r="EA26" s="264"/>
      <c r="EB26" s="265"/>
      <c r="EC26" s="265"/>
      <c r="ED26" s="265"/>
      <c r="EE26" s="265"/>
      <c r="EF26" s="265"/>
      <c r="EG26" s="265"/>
      <c r="EH26" s="265"/>
      <c r="EI26" s="265"/>
      <c r="EJ26" s="265"/>
      <c r="EK26" s="265"/>
      <c r="EL26" s="265"/>
      <c r="EM26" s="265"/>
      <c r="EN26" s="265"/>
      <c r="EO26" s="265"/>
      <c r="EP26" s="265"/>
      <c r="EQ26" s="265"/>
      <c r="ER26" s="265"/>
      <c r="ES26" s="265"/>
      <c r="ET26" s="265"/>
      <c r="EU26" s="265"/>
      <c r="EV26" s="265"/>
      <c r="EW26" s="265"/>
      <c r="EX26" s="265"/>
      <c r="EY26" s="266"/>
    </row>
    <row r="27" spans="1:155" ht="10.5" customHeight="1" x14ac:dyDescent="0.2">
      <c r="A27" s="276" t="s">
        <v>90</v>
      </c>
      <c r="B27" s="277"/>
      <c r="C27" s="277"/>
      <c r="D27" s="277"/>
      <c r="E27" s="277"/>
      <c r="F27" s="278"/>
      <c r="G27" s="288" t="s">
        <v>91</v>
      </c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89"/>
      <c r="AN27" s="290"/>
      <c r="AO27" s="261"/>
      <c r="AP27" s="262"/>
      <c r="AQ27" s="262"/>
      <c r="AR27" s="262"/>
      <c r="AS27" s="262"/>
      <c r="AT27" s="262"/>
      <c r="AU27" s="262"/>
      <c r="AV27" s="262"/>
      <c r="AW27" s="263"/>
      <c r="AX27" s="261"/>
      <c r="AY27" s="262"/>
      <c r="AZ27" s="262"/>
      <c r="BA27" s="262"/>
      <c r="BB27" s="262"/>
      <c r="BC27" s="262"/>
      <c r="BD27" s="262"/>
      <c r="BE27" s="262"/>
      <c r="BF27" s="263"/>
      <c r="BG27" s="261"/>
      <c r="BH27" s="262"/>
      <c r="BI27" s="262"/>
      <c r="BJ27" s="262"/>
      <c r="BK27" s="262"/>
      <c r="BL27" s="262"/>
      <c r="BM27" s="262"/>
      <c r="BN27" s="262"/>
      <c r="BO27" s="263"/>
      <c r="BP27" s="261"/>
      <c r="BQ27" s="262"/>
      <c r="BR27" s="262"/>
      <c r="BS27" s="262"/>
      <c r="BT27" s="262"/>
      <c r="BU27" s="262"/>
      <c r="BV27" s="262"/>
      <c r="BW27" s="262"/>
      <c r="BX27" s="263"/>
      <c r="BY27" s="261"/>
      <c r="BZ27" s="262"/>
      <c r="CA27" s="262"/>
      <c r="CB27" s="262"/>
      <c r="CC27" s="262"/>
      <c r="CD27" s="262"/>
      <c r="CE27" s="262"/>
      <c r="CF27" s="262"/>
      <c r="CG27" s="263"/>
      <c r="CH27" s="261"/>
      <c r="CI27" s="262"/>
      <c r="CJ27" s="262"/>
      <c r="CK27" s="262"/>
      <c r="CL27" s="262"/>
      <c r="CM27" s="262"/>
      <c r="CN27" s="262"/>
      <c r="CO27" s="262"/>
      <c r="CP27" s="263"/>
      <c r="CQ27" s="261"/>
      <c r="CR27" s="262"/>
      <c r="CS27" s="262"/>
      <c r="CT27" s="262"/>
      <c r="CU27" s="262"/>
      <c r="CV27" s="262"/>
      <c r="CW27" s="262"/>
      <c r="CX27" s="262"/>
      <c r="CY27" s="263"/>
      <c r="CZ27" s="261"/>
      <c r="DA27" s="262"/>
      <c r="DB27" s="262"/>
      <c r="DC27" s="262"/>
      <c r="DD27" s="262"/>
      <c r="DE27" s="262"/>
      <c r="DF27" s="262"/>
      <c r="DG27" s="262"/>
      <c r="DH27" s="263"/>
      <c r="DI27" s="261"/>
      <c r="DJ27" s="262"/>
      <c r="DK27" s="262"/>
      <c r="DL27" s="262"/>
      <c r="DM27" s="262"/>
      <c r="DN27" s="262"/>
      <c r="DO27" s="262"/>
      <c r="DP27" s="262"/>
      <c r="DQ27" s="263"/>
      <c r="DR27" s="261"/>
      <c r="DS27" s="262"/>
      <c r="DT27" s="262"/>
      <c r="DU27" s="262"/>
      <c r="DV27" s="262"/>
      <c r="DW27" s="262"/>
      <c r="DX27" s="262"/>
      <c r="DY27" s="262"/>
      <c r="DZ27" s="263"/>
      <c r="EA27" s="264"/>
      <c r="EB27" s="265"/>
      <c r="EC27" s="265"/>
      <c r="ED27" s="265"/>
      <c r="EE27" s="265"/>
      <c r="EF27" s="265"/>
      <c r="EG27" s="265"/>
      <c r="EH27" s="265"/>
      <c r="EI27" s="265"/>
      <c r="EJ27" s="265"/>
      <c r="EK27" s="265"/>
      <c r="EL27" s="265"/>
      <c r="EM27" s="265"/>
      <c r="EN27" s="265"/>
      <c r="EO27" s="265"/>
      <c r="EP27" s="265"/>
      <c r="EQ27" s="265"/>
      <c r="ER27" s="265"/>
      <c r="ES27" s="265"/>
      <c r="ET27" s="265"/>
      <c r="EU27" s="265"/>
      <c r="EV27" s="265"/>
      <c r="EW27" s="265"/>
      <c r="EX27" s="265"/>
      <c r="EY27" s="266"/>
    </row>
    <row r="28" spans="1:155" ht="10.5" customHeight="1" thickBot="1" x14ac:dyDescent="0.25">
      <c r="A28" s="312" t="s">
        <v>92</v>
      </c>
      <c r="B28" s="313"/>
      <c r="C28" s="313"/>
      <c r="D28" s="313"/>
      <c r="E28" s="313"/>
      <c r="F28" s="314"/>
      <c r="G28" s="315" t="s">
        <v>93</v>
      </c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7"/>
      <c r="AO28" s="318"/>
      <c r="AP28" s="319"/>
      <c r="AQ28" s="319"/>
      <c r="AR28" s="319"/>
      <c r="AS28" s="319"/>
      <c r="AT28" s="319"/>
      <c r="AU28" s="319"/>
      <c r="AV28" s="319"/>
      <c r="AW28" s="320"/>
      <c r="AX28" s="318"/>
      <c r="AY28" s="319"/>
      <c r="AZ28" s="319"/>
      <c r="BA28" s="319"/>
      <c r="BB28" s="319"/>
      <c r="BC28" s="319"/>
      <c r="BD28" s="319"/>
      <c r="BE28" s="319"/>
      <c r="BF28" s="320"/>
      <c r="BG28" s="318"/>
      <c r="BH28" s="319"/>
      <c r="BI28" s="319"/>
      <c r="BJ28" s="319"/>
      <c r="BK28" s="319"/>
      <c r="BL28" s="319"/>
      <c r="BM28" s="319"/>
      <c r="BN28" s="319"/>
      <c r="BO28" s="320"/>
      <c r="BP28" s="318"/>
      <c r="BQ28" s="319"/>
      <c r="BR28" s="319"/>
      <c r="BS28" s="319"/>
      <c r="BT28" s="319"/>
      <c r="BU28" s="319"/>
      <c r="BV28" s="319"/>
      <c r="BW28" s="319"/>
      <c r="BX28" s="320"/>
      <c r="BY28" s="318"/>
      <c r="BZ28" s="319"/>
      <c r="CA28" s="319"/>
      <c r="CB28" s="319"/>
      <c r="CC28" s="319"/>
      <c r="CD28" s="319"/>
      <c r="CE28" s="319"/>
      <c r="CF28" s="319"/>
      <c r="CG28" s="320"/>
      <c r="CH28" s="318"/>
      <c r="CI28" s="319"/>
      <c r="CJ28" s="319"/>
      <c r="CK28" s="319"/>
      <c r="CL28" s="319"/>
      <c r="CM28" s="319"/>
      <c r="CN28" s="319"/>
      <c r="CO28" s="319"/>
      <c r="CP28" s="320"/>
      <c r="CQ28" s="318"/>
      <c r="CR28" s="319"/>
      <c r="CS28" s="319"/>
      <c r="CT28" s="319"/>
      <c r="CU28" s="319"/>
      <c r="CV28" s="319"/>
      <c r="CW28" s="319"/>
      <c r="CX28" s="319"/>
      <c r="CY28" s="320"/>
      <c r="CZ28" s="318"/>
      <c r="DA28" s="319"/>
      <c r="DB28" s="319"/>
      <c r="DC28" s="319"/>
      <c r="DD28" s="319"/>
      <c r="DE28" s="319"/>
      <c r="DF28" s="319"/>
      <c r="DG28" s="319"/>
      <c r="DH28" s="320"/>
      <c r="DI28" s="318"/>
      <c r="DJ28" s="319"/>
      <c r="DK28" s="319"/>
      <c r="DL28" s="319"/>
      <c r="DM28" s="319"/>
      <c r="DN28" s="319"/>
      <c r="DO28" s="319"/>
      <c r="DP28" s="319"/>
      <c r="DQ28" s="320"/>
      <c r="DR28" s="318"/>
      <c r="DS28" s="319"/>
      <c r="DT28" s="319"/>
      <c r="DU28" s="319"/>
      <c r="DV28" s="319"/>
      <c r="DW28" s="319"/>
      <c r="DX28" s="319"/>
      <c r="DY28" s="319"/>
      <c r="DZ28" s="320"/>
      <c r="EA28" s="321"/>
      <c r="EB28" s="322"/>
      <c r="EC28" s="322"/>
      <c r="ED28" s="322"/>
      <c r="EE28" s="322"/>
      <c r="EF28" s="322"/>
      <c r="EG28" s="322"/>
      <c r="EH28" s="322"/>
      <c r="EI28" s="322"/>
      <c r="EJ28" s="322"/>
      <c r="EK28" s="322"/>
      <c r="EL28" s="322"/>
      <c r="EM28" s="322"/>
      <c r="EN28" s="322"/>
      <c r="EO28" s="322"/>
      <c r="EP28" s="322"/>
      <c r="EQ28" s="322"/>
      <c r="ER28" s="322"/>
      <c r="ES28" s="322"/>
      <c r="ET28" s="322"/>
      <c r="EU28" s="322"/>
      <c r="EV28" s="322"/>
      <c r="EW28" s="322"/>
      <c r="EX28" s="322"/>
      <c r="EY28" s="323"/>
    </row>
    <row r="29" spans="1:155" ht="10.5" customHeight="1" x14ac:dyDescent="0.2">
      <c r="A29" s="306" t="s">
        <v>94</v>
      </c>
      <c r="B29" s="307"/>
      <c r="C29" s="307"/>
      <c r="D29" s="307"/>
      <c r="E29" s="307"/>
      <c r="F29" s="308"/>
      <c r="G29" s="309" t="s">
        <v>95</v>
      </c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1"/>
      <c r="AO29" s="300"/>
      <c r="AP29" s="301"/>
      <c r="AQ29" s="301"/>
      <c r="AR29" s="301"/>
      <c r="AS29" s="301"/>
      <c r="AT29" s="301"/>
      <c r="AU29" s="301"/>
      <c r="AV29" s="301"/>
      <c r="AW29" s="302"/>
      <c r="AX29" s="300"/>
      <c r="AY29" s="301"/>
      <c r="AZ29" s="301"/>
      <c r="BA29" s="301"/>
      <c r="BB29" s="301"/>
      <c r="BC29" s="301"/>
      <c r="BD29" s="301"/>
      <c r="BE29" s="301"/>
      <c r="BF29" s="302"/>
      <c r="BG29" s="300"/>
      <c r="BH29" s="301"/>
      <c r="BI29" s="301"/>
      <c r="BJ29" s="301"/>
      <c r="BK29" s="301"/>
      <c r="BL29" s="301"/>
      <c r="BM29" s="301"/>
      <c r="BN29" s="301"/>
      <c r="BO29" s="302"/>
      <c r="BP29" s="300"/>
      <c r="BQ29" s="301"/>
      <c r="BR29" s="301"/>
      <c r="BS29" s="301"/>
      <c r="BT29" s="301"/>
      <c r="BU29" s="301"/>
      <c r="BV29" s="301"/>
      <c r="BW29" s="301"/>
      <c r="BX29" s="302"/>
      <c r="BY29" s="300"/>
      <c r="BZ29" s="301"/>
      <c r="CA29" s="301"/>
      <c r="CB29" s="301"/>
      <c r="CC29" s="301"/>
      <c r="CD29" s="301"/>
      <c r="CE29" s="301"/>
      <c r="CF29" s="301"/>
      <c r="CG29" s="302"/>
      <c r="CH29" s="300"/>
      <c r="CI29" s="301"/>
      <c r="CJ29" s="301"/>
      <c r="CK29" s="301"/>
      <c r="CL29" s="301"/>
      <c r="CM29" s="301"/>
      <c r="CN29" s="301"/>
      <c r="CO29" s="301"/>
      <c r="CP29" s="302"/>
      <c r="CQ29" s="300"/>
      <c r="CR29" s="301"/>
      <c r="CS29" s="301"/>
      <c r="CT29" s="301"/>
      <c r="CU29" s="301"/>
      <c r="CV29" s="301"/>
      <c r="CW29" s="301"/>
      <c r="CX29" s="301"/>
      <c r="CY29" s="302"/>
      <c r="CZ29" s="300"/>
      <c r="DA29" s="301"/>
      <c r="DB29" s="301"/>
      <c r="DC29" s="301"/>
      <c r="DD29" s="301"/>
      <c r="DE29" s="301"/>
      <c r="DF29" s="301"/>
      <c r="DG29" s="301"/>
      <c r="DH29" s="302"/>
      <c r="DI29" s="300"/>
      <c r="DJ29" s="301"/>
      <c r="DK29" s="301"/>
      <c r="DL29" s="301"/>
      <c r="DM29" s="301"/>
      <c r="DN29" s="301"/>
      <c r="DO29" s="301"/>
      <c r="DP29" s="301"/>
      <c r="DQ29" s="302"/>
      <c r="DR29" s="300"/>
      <c r="DS29" s="301"/>
      <c r="DT29" s="301"/>
      <c r="DU29" s="301"/>
      <c r="DV29" s="301"/>
      <c r="DW29" s="301"/>
      <c r="DX29" s="301"/>
      <c r="DY29" s="301"/>
      <c r="DZ29" s="302"/>
      <c r="EA29" s="303"/>
      <c r="EB29" s="304"/>
      <c r="EC29" s="304"/>
      <c r="ED29" s="304"/>
      <c r="EE29" s="304"/>
      <c r="EF29" s="304"/>
      <c r="EG29" s="304"/>
      <c r="EH29" s="304"/>
      <c r="EI29" s="304"/>
      <c r="EJ29" s="304"/>
      <c r="EK29" s="304"/>
      <c r="EL29" s="304"/>
      <c r="EM29" s="304"/>
      <c r="EN29" s="304"/>
      <c r="EO29" s="304"/>
      <c r="EP29" s="304"/>
      <c r="EQ29" s="304"/>
      <c r="ER29" s="304"/>
      <c r="ES29" s="304"/>
      <c r="ET29" s="304"/>
      <c r="EU29" s="304"/>
      <c r="EV29" s="304"/>
      <c r="EW29" s="304"/>
      <c r="EX29" s="304"/>
      <c r="EY29" s="305"/>
    </row>
    <row r="30" spans="1:155" ht="10.5" customHeight="1" x14ac:dyDescent="0.2">
      <c r="A30" s="276" t="s">
        <v>96</v>
      </c>
      <c r="B30" s="277"/>
      <c r="C30" s="277"/>
      <c r="D30" s="277"/>
      <c r="E30" s="277"/>
      <c r="F30" s="278"/>
      <c r="G30" s="288" t="s">
        <v>97</v>
      </c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90"/>
      <c r="AO30" s="261"/>
      <c r="AP30" s="262"/>
      <c r="AQ30" s="262"/>
      <c r="AR30" s="262"/>
      <c r="AS30" s="262"/>
      <c r="AT30" s="262"/>
      <c r="AU30" s="262"/>
      <c r="AV30" s="262"/>
      <c r="AW30" s="263"/>
      <c r="AX30" s="261"/>
      <c r="AY30" s="262"/>
      <c r="AZ30" s="262"/>
      <c r="BA30" s="262"/>
      <c r="BB30" s="262"/>
      <c r="BC30" s="262"/>
      <c r="BD30" s="262"/>
      <c r="BE30" s="262"/>
      <c r="BF30" s="263"/>
      <c r="BG30" s="261"/>
      <c r="BH30" s="262"/>
      <c r="BI30" s="262"/>
      <c r="BJ30" s="262"/>
      <c r="BK30" s="262"/>
      <c r="BL30" s="262"/>
      <c r="BM30" s="262"/>
      <c r="BN30" s="262"/>
      <c r="BO30" s="263"/>
      <c r="BP30" s="261"/>
      <c r="BQ30" s="262"/>
      <c r="BR30" s="262"/>
      <c r="BS30" s="262"/>
      <c r="BT30" s="262"/>
      <c r="BU30" s="262"/>
      <c r="BV30" s="262"/>
      <c r="BW30" s="262"/>
      <c r="BX30" s="263"/>
      <c r="BY30" s="261"/>
      <c r="BZ30" s="262"/>
      <c r="CA30" s="262"/>
      <c r="CB30" s="262"/>
      <c r="CC30" s="262"/>
      <c r="CD30" s="262"/>
      <c r="CE30" s="262"/>
      <c r="CF30" s="262"/>
      <c r="CG30" s="263"/>
      <c r="CH30" s="261"/>
      <c r="CI30" s="262"/>
      <c r="CJ30" s="262"/>
      <c r="CK30" s="262"/>
      <c r="CL30" s="262"/>
      <c r="CM30" s="262"/>
      <c r="CN30" s="262"/>
      <c r="CO30" s="262"/>
      <c r="CP30" s="263"/>
      <c r="CQ30" s="261"/>
      <c r="CR30" s="262"/>
      <c r="CS30" s="262"/>
      <c r="CT30" s="262"/>
      <c r="CU30" s="262"/>
      <c r="CV30" s="262"/>
      <c r="CW30" s="262"/>
      <c r="CX30" s="262"/>
      <c r="CY30" s="263"/>
      <c r="CZ30" s="261"/>
      <c r="DA30" s="262"/>
      <c r="DB30" s="262"/>
      <c r="DC30" s="262"/>
      <c r="DD30" s="262"/>
      <c r="DE30" s="262"/>
      <c r="DF30" s="262"/>
      <c r="DG30" s="262"/>
      <c r="DH30" s="263"/>
      <c r="DI30" s="261"/>
      <c r="DJ30" s="262"/>
      <c r="DK30" s="262"/>
      <c r="DL30" s="262"/>
      <c r="DM30" s="262"/>
      <c r="DN30" s="262"/>
      <c r="DO30" s="262"/>
      <c r="DP30" s="262"/>
      <c r="DQ30" s="263"/>
      <c r="DR30" s="261"/>
      <c r="DS30" s="262"/>
      <c r="DT30" s="262"/>
      <c r="DU30" s="262"/>
      <c r="DV30" s="262"/>
      <c r="DW30" s="262"/>
      <c r="DX30" s="262"/>
      <c r="DY30" s="262"/>
      <c r="DZ30" s="263"/>
      <c r="EA30" s="264"/>
      <c r="EB30" s="265"/>
      <c r="EC30" s="265"/>
      <c r="ED30" s="265"/>
      <c r="EE30" s="265"/>
      <c r="EF30" s="265"/>
      <c r="EG30" s="265"/>
      <c r="EH30" s="265"/>
      <c r="EI30" s="265"/>
      <c r="EJ30" s="265"/>
      <c r="EK30" s="265"/>
      <c r="EL30" s="265"/>
      <c r="EM30" s="265"/>
      <c r="EN30" s="265"/>
      <c r="EO30" s="265"/>
      <c r="EP30" s="265"/>
      <c r="EQ30" s="265"/>
      <c r="ER30" s="265"/>
      <c r="ES30" s="265"/>
      <c r="ET30" s="265"/>
      <c r="EU30" s="265"/>
      <c r="EV30" s="265"/>
      <c r="EW30" s="265"/>
      <c r="EX30" s="265"/>
      <c r="EY30" s="266"/>
    </row>
    <row r="31" spans="1:155" ht="10.5" customHeight="1" x14ac:dyDescent="0.2">
      <c r="A31" s="276" t="s">
        <v>98</v>
      </c>
      <c r="B31" s="277"/>
      <c r="C31" s="277"/>
      <c r="D31" s="277"/>
      <c r="E31" s="277"/>
      <c r="F31" s="278"/>
      <c r="G31" s="288" t="s">
        <v>99</v>
      </c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90"/>
      <c r="AO31" s="261"/>
      <c r="AP31" s="262"/>
      <c r="AQ31" s="262"/>
      <c r="AR31" s="262"/>
      <c r="AS31" s="262"/>
      <c r="AT31" s="262"/>
      <c r="AU31" s="262"/>
      <c r="AV31" s="262"/>
      <c r="AW31" s="263"/>
      <c r="AX31" s="261"/>
      <c r="AY31" s="262"/>
      <c r="AZ31" s="262"/>
      <c r="BA31" s="262"/>
      <c r="BB31" s="262"/>
      <c r="BC31" s="262"/>
      <c r="BD31" s="262"/>
      <c r="BE31" s="262"/>
      <c r="BF31" s="263"/>
      <c r="BG31" s="261"/>
      <c r="BH31" s="262"/>
      <c r="BI31" s="262"/>
      <c r="BJ31" s="262"/>
      <c r="BK31" s="262"/>
      <c r="BL31" s="262"/>
      <c r="BM31" s="262"/>
      <c r="BN31" s="262"/>
      <c r="BO31" s="263"/>
      <c r="BP31" s="261"/>
      <c r="BQ31" s="262"/>
      <c r="BR31" s="262"/>
      <c r="BS31" s="262"/>
      <c r="BT31" s="262"/>
      <c r="BU31" s="262"/>
      <c r="BV31" s="262"/>
      <c r="BW31" s="262"/>
      <c r="BX31" s="263"/>
      <c r="BY31" s="261"/>
      <c r="BZ31" s="262"/>
      <c r="CA31" s="262"/>
      <c r="CB31" s="262"/>
      <c r="CC31" s="262"/>
      <c r="CD31" s="262"/>
      <c r="CE31" s="262"/>
      <c r="CF31" s="262"/>
      <c r="CG31" s="263"/>
      <c r="CH31" s="261"/>
      <c r="CI31" s="262"/>
      <c r="CJ31" s="262"/>
      <c r="CK31" s="262"/>
      <c r="CL31" s="262"/>
      <c r="CM31" s="262"/>
      <c r="CN31" s="262"/>
      <c r="CO31" s="262"/>
      <c r="CP31" s="263"/>
      <c r="CQ31" s="261"/>
      <c r="CR31" s="262"/>
      <c r="CS31" s="262"/>
      <c r="CT31" s="262"/>
      <c r="CU31" s="262"/>
      <c r="CV31" s="262"/>
      <c r="CW31" s="262"/>
      <c r="CX31" s="262"/>
      <c r="CY31" s="263"/>
      <c r="CZ31" s="261"/>
      <c r="DA31" s="262"/>
      <c r="DB31" s="262"/>
      <c r="DC31" s="262"/>
      <c r="DD31" s="262"/>
      <c r="DE31" s="262"/>
      <c r="DF31" s="262"/>
      <c r="DG31" s="262"/>
      <c r="DH31" s="263"/>
      <c r="DI31" s="261"/>
      <c r="DJ31" s="262"/>
      <c r="DK31" s="262"/>
      <c r="DL31" s="262"/>
      <c r="DM31" s="262"/>
      <c r="DN31" s="262"/>
      <c r="DO31" s="262"/>
      <c r="DP31" s="262"/>
      <c r="DQ31" s="263"/>
      <c r="DR31" s="261"/>
      <c r="DS31" s="262"/>
      <c r="DT31" s="262"/>
      <c r="DU31" s="262"/>
      <c r="DV31" s="262"/>
      <c r="DW31" s="262"/>
      <c r="DX31" s="262"/>
      <c r="DY31" s="262"/>
      <c r="DZ31" s="263"/>
      <c r="EA31" s="264"/>
      <c r="EB31" s="265"/>
      <c r="EC31" s="265"/>
      <c r="ED31" s="265"/>
      <c r="EE31" s="265"/>
      <c r="EF31" s="265"/>
      <c r="EG31" s="265"/>
      <c r="EH31" s="265"/>
      <c r="EI31" s="265"/>
      <c r="EJ31" s="265"/>
      <c r="EK31" s="265"/>
      <c r="EL31" s="265"/>
      <c r="EM31" s="265"/>
      <c r="EN31" s="265"/>
      <c r="EO31" s="265"/>
      <c r="EP31" s="265"/>
      <c r="EQ31" s="265"/>
      <c r="ER31" s="265"/>
      <c r="ES31" s="265"/>
      <c r="ET31" s="265"/>
      <c r="EU31" s="265"/>
      <c r="EV31" s="265"/>
      <c r="EW31" s="265"/>
      <c r="EX31" s="265"/>
      <c r="EY31" s="266"/>
    </row>
    <row r="32" spans="1:155" ht="10.5" customHeight="1" x14ac:dyDescent="0.2">
      <c r="A32" s="276" t="s">
        <v>100</v>
      </c>
      <c r="B32" s="277"/>
      <c r="C32" s="277"/>
      <c r="D32" s="277"/>
      <c r="E32" s="277"/>
      <c r="F32" s="278"/>
      <c r="G32" s="288" t="s">
        <v>101</v>
      </c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90"/>
      <c r="AO32" s="261"/>
      <c r="AP32" s="262"/>
      <c r="AQ32" s="262"/>
      <c r="AR32" s="262"/>
      <c r="AS32" s="262"/>
      <c r="AT32" s="262"/>
      <c r="AU32" s="262"/>
      <c r="AV32" s="262"/>
      <c r="AW32" s="263"/>
      <c r="AX32" s="261"/>
      <c r="AY32" s="262"/>
      <c r="AZ32" s="262"/>
      <c r="BA32" s="262"/>
      <c r="BB32" s="262"/>
      <c r="BC32" s="262"/>
      <c r="BD32" s="262"/>
      <c r="BE32" s="262"/>
      <c r="BF32" s="263"/>
      <c r="BG32" s="261"/>
      <c r="BH32" s="262"/>
      <c r="BI32" s="262"/>
      <c r="BJ32" s="262"/>
      <c r="BK32" s="262"/>
      <c r="BL32" s="262"/>
      <c r="BM32" s="262"/>
      <c r="BN32" s="262"/>
      <c r="BO32" s="263"/>
      <c r="BP32" s="261"/>
      <c r="BQ32" s="262"/>
      <c r="BR32" s="262"/>
      <c r="BS32" s="262"/>
      <c r="BT32" s="262"/>
      <c r="BU32" s="262"/>
      <c r="BV32" s="262"/>
      <c r="BW32" s="262"/>
      <c r="BX32" s="263"/>
      <c r="BY32" s="261"/>
      <c r="BZ32" s="262"/>
      <c r="CA32" s="262"/>
      <c r="CB32" s="262"/>
      <c r="CC32" s="262"/>
      <c r="CD32" s="262"/>
      <c r="CE32" s="262"/>
      <c r="CF32" s="262"/>
      <c r="CG32" s="263"/>
      <c r="CH32" s="261"/>
      <c r="CI32" s="262"/>
      <c r="CJ32" s="262"/>
      <c r="CK32" s="262"/>
      <c r="CL32" s="262"/>
      <c r="CM32" s="262"/>
      <c r="CN32" s="262"/>
      <c r="CO32" s="262"/>
      <c r="CP32" s="263"/>
      <c r="CQ32" s="261"/>
      <c r="CR32" s="262"/>
      <c r="CS32" s="262"/>
      <c r="CT32" s="262"/>
      <c r="CU32" s="262"/>
      <c r="CV32" s="262"/>
      <c r="CW32" s="262"/>
      <c r="CX32" s="262"/>
      <c r="CY32" s="263"/>
      <c r="CZ32" s="261"/>
      <c r="DA32" s="262"/>
      <c r="DB32" s="262"/>
      <c r="DC32" s="262"/>
      <c r="DD32" s="262"/>
      <c r="DE32" s="262"/>
      <c r="DF32" s="262"/>
      <c r="DG32" s="262"/>
      <c r="DH32" s="263"/>
      <c r="DI32" s="261"/>
      <c r="DJ32" s="262"/>
      <c r="DK32" s="262"/>
      <c r="DL32" s="262"/>
      <c r="DM32" s="262"/>
      <c r="DN32" s="262"/>
      <c r="DO32" s="262"/>
      <c r="DP32" s="262"/>
      <c r="DQ32" s="263"/>
      <c r="DR32" s="261"/>
      <c r="DS32" s="262"/>
      <c r="DT32" s="262"/>
      <c r="DU32" s="262"/>
      <c r="DV32" s="262"/>
      <c r="DW32" s="262"/>
      <c r="DX32" s="262"/>
      <c r="DY32" s="262"/>
      <c r="DZ32" s="263"/>
      <c r="EA32" s="264"/>
      <c r="EB32" s="265"/>
      <c r="EC32" s="265"/>
      <c r="ED32" s="265"/>
      <c r="EE32" s="265"/>
      <c r="EF32" s="265"/>
      <c r="EG32" s="265"/>
      <c r="EH32" s="265"/>
      <c r="EI32" s="265"/>
      <c r="EJ32" s="265"/>
      <c r="EK32" s="265"/>
      <c r="EL32" s="265"/>
      <c r="EM32" s="265"/>
      <c r="EN32" s="265"/>
      <c r="EO32" s="265"/>
      <c r="EP32" s="265"/>
      <c r="EQ32" s="265"/>
      <c r="ER32" s="265"/>
      <c r="ES32" s="265"/>
      <c r="ET32" s="265"/>
      <c r="EU32" s="265"/>
      <c r="EV32" s="265"/>
      <c r="EW32" s="265"/>
      <c r="EX32" s="265"/>
      <c r="EY32" s="266"/>
    </row>
    <row r="33" spans="1:155" ht="10.5" customHeight="1" x14ac:dyDescent="0.2">
      <c r="A33" s="276" t="s">
        <v>102</v>
      </c>
      <c r="B33" s="277"/>
      <c r="C33" s="277"/>
      <c r="D33" s="277"/>
      <c r="E33" s="277"/>
      <c r="F33" s="278"/>
      <c r="G33" s="288" t="s">
        <v>103</v>
      </c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90"/>
      <c r="AO33" s="261"/>
      <c r="AP33" s="262"/>
      <c r="AQ33" s="262"/>
      <c r="AR33" s="262"/>
      <c r="AS33" s="262"/>
      <c r="AT33" s="262"/>
      <c r="AU33" s="262"/>
      <c r="AV33" s="262"/>
      <c r="AW33" s="263"/>
      <c r="AX33" s="261"/>
      <c r="AY33" s="262"/>
      <c r="AZ33" s="262"/>
      <c r="BA33" s="262"/>
      <c r="BB33" s="262"/>
      <c r="BC33" s="262"/>
      <c r="BD33" s="262"/>
      <c r="BE33" s="262"/>
      <c r="BF33" s="263"/>
      <c r="BG33" s="261"/>
      <c r="BH33" s="262"/>
      <c r="BI33" s="262"/>
      <c r="BJ33" s="262"/>
      <c r="BK33" s="262"/>
      <c r="BL33" s="262"/>
      <c r="BM33" s="262"/>
      <c r="BN33" s="262"/>
      <c r="BO33" s="263"/>
      <c r="BP33" s="261"/>
      <c r="BQ33" s="262"/>
      <c r="BR33" s="262"/>
      <c r="BS33" s="262"/>
      <c r="BT33" s="262"/>
      <c r="BU33" s="262"/>
      <c r="BV33" s="262"/>
      <c r="BW33" s="262"/>
      <c r="BX33" s="263"/>
      <c r="BY33" s="261"/>
      <c r="BZ33" s="262"/>
      <c r="CA33" s="262"/>
      <c r="CB33" s="262"/>
      <c r="CC33" s="262"/>
      <c r="CD33" s="262"/>
      <c r="CE33" s="262"/>
      <c r="CF33" s="262"/>
      <c r="CG33" s="263"/>
      <c r="CH33" s="261"/>
      <c r="CI33" s="262"/>
      <c r="CJ33" s="262"/>
      <c r="CK33" s="262"/>
      <c r="CL33" s="262"/>
      <c r="CM33" s="262"/>
      <c r="CN33" s="262"/>
      <c r="CO33" s="262"/>
      <c r="CP33" s="263"/>
      <c r="CQ33" s="261"/>
      <c r="CR33" s="262"/>
      <c r="CS33" s="262"/>
      <c r="CT33" s="262"/>
      <c r="CU33" s="262"/>
      <c r="CV33" s="262"/>
      <c r="CW33" s="262"/>
      <c r="CX33" s="262"/>
      <c r="CY33" s="263"/>
      <c r="CZ33" s="261"/>
      <c r="DA33" s="262"/>
      <c r="DB33" s="262"/>
      <c r="DC33" s="262"/>
      <c r="DD33" s="262"/>
      <c r="DE33" s="262"/>
      <c r="DF33" s="262"/>
      <c r="DG33" s="262"/>
      <c r="DH33" s="263"/>
      <c r="DI33" s="261"/>
      <c r="DJ33" s="262"/>
      <c r="DK33" s="262"/>
      <c r="DL33" s="262"/>
      <c r="DM33" s="262"/>
      <c r="DN33" s="262"/>
      <c r="DO33" s="262"/>
      <c r="DP33" s="262"/>
      <c r="DQ33" s="263"/>
      <c r="DR33" s="261"/>
      <c r="DS33" s="262"/>
      <c r="DT33" s="262"/>
      <c r="DU33" s="262"/>
      <c r="DV33" s="262"/>
      <c r="DW33" s="262"/>
      <c r="DX33" s="262"/>
      <c r="DY33" s="262"/>
      <c r="DZ33" s="263"/>
      <c r="EA33" s="264"/>
      <c r="EB33" s="265"/>
      <c r="EC33" s="265"/>
      <c r="ED33" s="265"/>
      <c r="EE33" s="265"/>
      <c r="EF33" s="265"/>
      <c r="EG33" s="265"/>
      <c r="EH33" s="265"/>
      <c r="EI33" s="265"/>
      <c r="EJ33" s="265"/>
      <c r="EK33" s="265"/>
      <c r="EL33" s="265"/>
      <c r="EM33" s="265"/>
      <c r="EN33" s="265"/>
      <c r="EO33" s="265"/>
      <c r="EP33" s="265"/>
      <c r="EQ33" s="265"/>
      <c r="ER33" s="265"/>
      <c r="ES33" s="265"/>
      <c r="ET33" s="265"/>
      <c r="EU33" s="265"/>
      <c r="EV33" s="265"/>
      <c r="EW33" s="265"/>
      <c r="EX33" s="265"/>
      <c r="EY33" s="266"/>
    </row>
    <row r="34" spans="1:155" ht="10.5" customHeight="1" x14ac:dyDescent="0.2">
      <c r="A34" s="276" t="s">
        <v>104</v>
      </c>
      <c r="B34" s="277"/>
      <c r="C34" s="277"/>
      <c r="D34" s="277"/>
      <c r="E34" s="277"/>
      <c r="F34" s="278"/>
      <c r="G34" s="288" t="s">
        <v>105</v>
      </c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90"/>
      <c r="AO34" s="261"/>
      <c r="AP34" s="262"/>
      <c r="AQ34" s="262"/>
      <c r="AR34" s="262"/>
      <c r="AS34" s="262"/>
      <c r="AT34" s="262"/>
      <c r="AU34" s="262"/>
      <c r="AV34" s="262"/>
      <c r="AW34" s="263"/>
      <c r="AX34" s="261"/>
      <c r="AY34" s="262"/>
      <c r="AZ34" s="262"/>
      <c r="BA34" s="262"/>
      <c r="BB34" s="262"/>
      <c r="BC34" s="262"/>
      <c r="BD34" s="262"/>
      <c r="BE34" s="262"/>
      <c r="BF34" s="263"/>
      <c r="BG34" s="261"/>
      <c r="BH34" s="262"/>
      <c r="BI34" s="262"/>
      <c r="BJ34" s="262"/>
      <c r="BK34" s="262"/>
      <c r="BL34" s="262"/>
      <c r="BM34" s="262"/>
      <c r="BN34" s="262"/>
      <c r="BO34" s="263"/>
      <c r="BP34" s="261"/>
      <c r="BQ34" s="262"/>
      <c r="BR34" s="262"/>
      <c r="BS34" s="262"/>
      <c r="BT34" s="262"/>
      <c r="BU34" s="262"/>
      <c r="BV34" s="262"/>
      <c r="BW34" s="262"/>
      <c r="BX34" s="263"/>
      <c r="BY34" s="261"/>
      <c r="BZ34" s="262"/>
      <c r="CA34" s="262"/>
      <c r="CB34" s="262"/>
      <c r="CC34" s="262"/>
      <c r="CD34" s="262"/>
      <c r="CE34" s="262"/>
      <c r="CF34" s="262"/>
      <c r="CG34" s="263"/>
      <c r="CH34" s="261"/>
      <c r="CI34" s="262"/>
      <c r="CJ34" s="262"/>
      <c r="CK34" s="262"/>
      <c r="CL34" s="262"/>
      <c r="CM34" s="262"/>
      <c r="CN34" s="262"/>
      <c r="CO34" s="262"/>
      <c r="CP34" s="263"/>
      <c r="CQ34" s="261"/>
      <c r="CR34" s="262"/>
      <c r="CS34" s="262"/>
      <c r="CT34" s="262"/>
      <c r="CU34" s="262"/>
      <c r="CV34" s="262"/>
      <c r="CW34" s="262"/>
      <c r="CX34" s="262"/>
      <c r="CY34" s="263"/>
      <c r="CZ34" s="261"/>
      <c r="DA34" s="262"/>
      <c r="DB34" s="262"/>
      <c r="DC34" s="262"/>
      <c r="DD34" s="262"/>
      <c r="DE34" s="262"/>
      <c r="DF34" s="262"/>
      <c r="DG34" s="262"/>
      <c r="DH34" s="263"/>
      <c r="DI34" s="261"/>
      <c r="DJ34" s="262"/>
      <c r="DK34" s="262"/>
      <c r="DL34" s="262"/>
      <c r="DM34" s="262"/>
      <c r="DN34" s="262"/>
      <c r="DO34" s="262"/>
      <c r="DP34" s="262"/>
      <c r="DQ34" s="263"/>
      <c r="DR34" s="261"/>
      <c r="DS34" s="262"/>
      <c r="DT34" s="262"/>
      <c r="DU34" s="262"/>
      <c r="DV34" s="262"/>
      <c r="DW34" s="262"/>
      <c r="DX34" s="262"/>
      <c r="DY34" s="262"/>
      <c r="DZ34" s="263"/>
      <c r="EA34" s="264"/>
      <c r="EB34" s="265"/>
      <c r="EC34" s="265"/>
      <c r="ED34" s="265"/>
      <c r="EE34" s="265"/>
      <c r="EF34" s="265"/>
      <c r="EG34" s="265"/>
      <c r="EH34" s="265"/>
      <c r="EI34" s="265"/>
      <c r="EJ34" s="265"/>
      <c r="EK34" s="265"/>
      <c r="EL34" s="265"/>
      <c r="EM34" s="265"/>
      <c r="EN34" s="265"/>
      <c r="EO34" s="265"/>
      <c r="EP34" s="265"/>
      <c r="EQ34" s="265"/>
      <c r="ER34" s="265"/>
      <c r="ES34" s="265"/>
      <c r="ET34" s="265"/>
      <c r="EU34" s="265"/>
      <c r="EV34" s="265"/>
      <c r="EW34" s="265"/>
      <c r="EX34" s="265"/>
      <c r="EY34" s="266"/>
    </row>
    <row r="35" spans="1:155" ht="10.5" customHeight="1" x14ac:dyDescent="0.2">
      <c r="A35" s="276" t="s">
        <v>106</v>
      </c>
      <c r="B35" s="277"/>
      <c r="C35" s="277"/>
      <c r="D35" s="277"/>
      <c r="E35" s="277"/>
      <c r="F35" s="278"/>
      <c r="G35" s="288" t="s">
        <v>107</v>
      </c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90"/>
      <c r="AO35" s="261"/>
      <c r="AP35" s="262"/>
      <c r="AQ35" s="262"/>
      <c r="AR35" s="262"/>
      <c r="AS35" s="262"/>
      <c r="AT35" s="262"/>
      <c r="AU35" s="262"/>
      <c r="AV35" s="262"/>
      <c r="AW35" s="263"/>
      <c r="AX35" s="261"/>
      <c r="AY35" s="262"/>
      <c r="AZ35" s="262"/>
      <c r="BA35" s="262"/>
      <c r="BB35" s="262"/>
      <c r="BC35" s="262"/>
      <c r="BD35" s="262"/>
      <c r="BE35" s="262"/>
      <c r="BF35" s="263"/>
      <c r="BG35" s="261"/>
      <c r="BH35" s="262"/>
      <c r="BI35" s="262"/>
      <c r="BJ35" s="262"/>
      <c r="BK35" s="262"/>
      <c r="BL35" s="262"/>
      <c r="BM35" s="262"/>
      <c r="BN35" s="262"/>
      <c r="BO35" s="263"/>
      <c r="BP35" s="261"/>
      <c r="BQ35" s="262"/>
      <c r="BR35" s="262"/>
      <c r="BS35" s="262"/>
      <c r="BT35" s="262"/>
      <c r="BU35" s="262"/>
      <c r="BV35" s="262"/>
      <c r="BW35" s="262"/>
      <c r="BX35" s="263"/>
      <c r="BY35" s="261"/>
      <c r="BZ35" s="262"/>
      <c r="CA35" s="262"/>
      <c r="CB35" s="262"/>
      <c r="CC35" s="262"/>
      <c r="CD35" s="262"/>
      <c r="CE35" s="262"/>
      <c r="CF35" s="262"/>
      <c r="CG35" s="263"/>
      <c r="CH35" s="261"/>
      <c r="CI35" s="262"/>
      <c r="CJ35" s="262"/>
      <c r="CK35" s="262"/>
      <c r="CL35" s="262"/>
      <c r="CM35" s="262"/>
      <c r="CN35" s="262"/>
      <c r="CO35" s="262"/>
      <c r="CP35" s="263"/>
      <c r="CQ35" s="261"/>
      <c r="CR35" s="262"/>
      <c r="CS35" s="262"/>
      <c r="CT35" s="262"/>
      <c r="CU35" s="262"/>
      <c r="CV35" s="262"/>
      <c r="CW35" s="262"/>
      <c r="CX35" s="262"/>
      <c r="CY35" s="263"/>
      <c r="CZ35" s="261"/>
      <c r="DA35" s="262"/>
      <c r="DB35" s="262"/>
      <c r="DC35" s="262"/>
      <c r="DD35" s="262"/>
      <c r="DE35" s="262"/>
      <c r="DF35" s="262"/>
      <c r="DG35" s="262"/>
      <c r="DH35" s="263"/>
      <c r="DI35" s="261"/>
      <c r="DJ35" s="262"/>
      <c r="DK35" s="262"/>
      <c r="DL35" s="262"/>
      <c r="DM35" s="262"/>
      <c r="DN35" s="262"/>
      <c r="DO35" s="262"/>
      <c r="DP35" s="262"/>
      <c r="DQ35" s="263"/>
      <c r="DR35" s="261"/>
      <c r="DS35" s="262"/>
      <c r="DT35" s="262"/>
      <c r="DU35" s="262"/>
      <c r="DV35" s="262"/>
      <c r="DW35" s="262"/>
      <c r="DX35" s="262"/>
      <c r="DY35" s="262"/>
      <c r="DZ35" s="263"/>
      <c r="EA35" s="264"/>
      <c r="EB35" s="265"/>
      <c r="EC35" s="265"/>
      <c r="ED35" s="265"/>
      <c r="EE35" s="265"/>
      <c r="EF35" s="265"/>
      <c r="EG35" s="265"/>
      <c r="EH35" s="265"/>
      <c r="EI35" s="265"/>
      <c r="EJ35" s="265"/>
      <c r="EK35" s="265"/>
      <c r="EL35" s="265"/>
      <c r="EM35" s="265"/>
      <c r="EN35" s="265"/>
      <c r="EO35" s="265"/>
      <c r="EP35" s="265"/>
      <c r="EQ35" s="265"/>
      <c r="ER35" s="265"/>
      <c r="ES35" s="265"/>
      <c r="ET35" s="265"/>
      <c r="EU35" s="265"/>
      <c r="EV35" s="265"/>
      <c r="EW35" s="265"/>
      <c r="EX35" s="265"/>
      <c r="EY35" s="266"/>
    </row>
    <row r="36" spans="1:155" ht="10.5" customHeight="1" thickBot="1" x14ac:dyDescent="0.25">
      <c r="A36" s="267" t="s">
        <v>108</v>
      </c>
      <c r="B36" s="268"/>
      <c r="C36" s="268"/>
      <c r="D36" s="268"/>
      <c r="E36" s="268"/>
      <c r="F36" s="269"/>
      <c r="G36" s="297" t="s">
        <v>109</v>
      </c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9"/>
      <c r="AO36" s="258"/>
      <c r="AP36" s="259"/>
      <c r="AQ36" s="259"/>
      <c r="AR36" s="259"/>
      <c r="AS36" s="259"/>
      <c r="AT36" s="259"/>
      <c r="AU36" s="259"/>
      <c r="AV36" s="259"/>
      <c r="AW36" s="260"/>
      <c r="AX36" s="258"/>
      <c r="AY36" s="259"/>
      <c r="AZ36" s="259"/>
      <c r="BA36" s="259"/>
      <c r="BB36" s="259"/>
      <c r="BC36" s="259"/>
      <c r="BD36" s="259"/>
      <c r="BE36" s="259"/>
      <c r="BF36" s="260"/>
      <c r="BG36" s="258"/>
      <c r="BH36" s="259"/>
      <c r="BI36" s="259"/>
      <c r="BJ36" s="259"/>
      <c r="BK36" s="259"/>
      <c r="BL36" s="259"/>
      <c r="BM36" s="259"/>
      <c r="BN36" s="259"/>
      <c r="BO36" s="260"/>
      <c r="BP36" s="258"/>
      <c r="BQ36" s="259"/>
      <c r="BR36" s="259"/>
      <c r="BS36" s="259"/>
      <c r="BT36" s="259"/>
      <c r="BU36" s="259"/>
      <c r="BV36" s="259"/>
      <c r="BW36" s="259"/>
      <c r="BX36" s="260"/>
      <c r="BY36" s="258"/>
      <c r="BZ36" s="259"/>
      <c r="CA36" s="259"/>
      <c r="CB36" s="259"/>
      <c r="CC36" s="259"/>
      <c r="CD36" s="259"/>
      <c r="CE36" s="259"/>
      <c r="CF36" s="259"/>
      <c r="CG36" s="260"/>
      <c r="CH36" s="258"/>
      <c r="CI36" s="259"/>
      <c r="CJ36" s="259"/>
      <c r="CK36" s="259"/>
      <c r="CL36" s="259"/>
      <c r="CM36" s="259"/>
      <c r="CN36" s="259"/>
      <c r="CO36" s="259"/>
      <c r="CP36" s="260"/>
      <c r="CQ36" s="258"/>
      <c r="CR36" s="259"/>
      <c r="CS36" s="259"/>
      <c r="CT36" s="259"/>
      <c r="CU36" s="259"/>
      <c r="CV36" s="259"/>
      <c r="CW36" s="259"/>
      <c r="CX36" s="259"/>
      <c r="CY36" s="260"/>
      <c r="CZ36" s="258"/>
      <c r="DA36" s="259"/>
      <c r="DB36" s="259"/>
      <c r="DC36" s="259"/>
      <c r="DD36" s="259"/>
      <c r="DE36" s="259"/>
      <c r="DF36" s="259"/>
      <c r="DG36" s="259"/>
      <c r="DH36" s="260"/>
      <c r="DI36" s="258"/>
      <c r="DJ36" s="259"/>
      <c r="DK36" s="259"/>
      <c r="DL36" s="259"/>
      <c r="DM36" s="259"/>
      <c r="DN36" s="259"/>
      <c r="DO36" s="259"/>
      <c r="DP36" s="259"/>
      <c r="DQ36" s="260"/>
      <c r="DR36" s="258"/>
      <c r="DS36" s="259"/>
      <c r="DT36" s="259"/>
      <c r="DU36" s="259"/>
      <c r="DV36" s="259"/>
      <c r="DW36" s="259"/>
      <c r="DX36" s="259"/>
      <c r="DY36" s="259"/>
      <c r="DZ36" s="260"/>
      <c r="EA36" s="273"/>
      <c r="EB36" s="274"/>
      <c r="EC36" s="274"/>
      <c r="ED36" s="274"/>
      <c r="EE36" s="274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4"/>
      <c r="EV36" s="274"/>
      <c r="EW36" s="274"/>
      <c r="EX36" s="274"/>
      <c r="EY36" s="275"/>
    </row>
    <row r="37" spans="1:155" s="29" customFormat="1" ht="10.5" x14ac:dyDescent="0.15">
      <c r="A37" s="291"/>
      <c r="B37" s="292"/>
      <c r="C37" s="292"/>
      <c r="D37" s="292"/>
      <c r="E37" s="292"/>
      <c r="F37" s="293"/>
      <c r="G37" s="294" t="s">
        <v>110</v>
      </c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  <c r="AA37" s="295"/>
      <c r="AB37" s="295"/>
      <c r="AC37" s="295"/>
      <c r="AD37" s="295"/>
      <c r="AE37" s="295"/>
      <c r="AF37" s="295"/>
      <c r="AG37" s="295"/>
      <c r="AH37" s="295"/>
      <c r="AI37" s="295"/>
      <c r="AJ37" s="295"/>
      <c r="AK37" s="295"/>
      <c r="AL37" s="295"/>
      <c r="AM37" s="295"/>
      <c r="AN37" s="296"/>
      <c r="AO37" s="282"/>
      <c r="AP37" s="283"/>
      <c r="AQ37" s="283"/>
      <c r="AR37" s="283"/>
      <c r="AS37" s="283"/>
      <c r="AT37" s="283"/>
      <c r="AU37" s="283"/>
      <c r="AV37" s="283"/>
      <c r="AW37" s="284"/>
      <c r="AX37" s="282"/>
      <c r="AY37" s="283"/>
      <c r="AZ37" s="283"/>
      <c r="BA37" s="283"/>
      <c r="BB37" s="283"/>
      <c r="BC37" s="283"/>
      <c r="BD37" s="283"/>
      <c r="BE37" s="283"/>
      <c r="BF37" s="284"/>
      <c r="BG37" s="282"/>
      <c r="BH37" s="283"/>
      <c r="BI37" s="283"/>
      <c r="BJ37" s="283"/>
      <c r="BK37" s="283"/>
      <c r="BL37" s="283"/>
      <c r="BM37" s="283"/>
      <c r="BN37" s="283"/>
      <c r="BO37" s="284"/>
      <c r="BP37" s="282"/>
      <c r="BQ37" s="283"/>
      <c r="BR37" s="283"/>
      <c r="BS37" s="283"/>
      <c r="BT37" s="283"/>
      <c r="BU37" s="283"/>
      <c r="BV37" s="283"/>
      <c r="BW37" s="283"/>
      <c r="BX37" s="284"/>
      <c r="BY37" s="282"/>
      <c r="BZ37" s="283"/>
      <c r="CA37" s="283"/>
      <c r="CB37" s="283"/>
      <c r="CC37" s="283"/>
      <c r="CD37" s="283"/>
      <c r="CE37" s="283"/>
      <c r="CF37" s="283"/>
      <c r="CG37" s="284"/>
      <c r="CH37" s="282"/>
      <c r="CI37" s="283"/>
      <c r="CJ37" s="283"/>
      <c r="CK37" s="283"/>
      <c r="CL37" s="283"/>
      <c r="CM37" s="283"/>
      <c r="CN37" s="283"/>
      <c r="CO37" s="283"/>
      <c r="CP37" s="284"/>
      <c r="CQ37" s="282"/>
      <c r="CR37" s="283"/>
      <c r="CS37" s="283"/>
      <c r="CT37" s="283"/>
      <c r="CU37" s="283"/>
      <c r="CV37" s="283"/>
      <c r="CW37" s="283"/>
      <c r="CX37" s="283"/>
      <c r="CY37" s="284"/>
      <c r="CZ37" s="282"/>
      <c r="DA37" s="283"/>
      <c r="DB37" s="283"/>
      <c r="DC37" s="283"/>
      <c r="DD37" s="283"/>
      <c r="DE37" s="283"/>
      <c r="DF37" s="283"/>
      <c r="DG37" s="283"/>
      <c r="DH37" s="284"/>
      <c r="DI37" s="282"/>
      <c r="DJ37" s="283"/>
      <c r="DK37" s="283"/>
      <c r="DL37" s="283"/>
      <c r="DM37" s="283"/>
      <c r="DN37" s="283"/>
      <c r="DO37" s="283"/>
      <c r="DP37" s="283"/>
      <c r="DQ37" s="284"/>
      <c r="DR37" s="282"/>
      <c r="DS37" s="283"/>
      <c r="DT37" s="283"/>
      <c r="DU37" s="283"/>
      <c r="DV37" s="283"/>
      <c r="DW37" s="283"/>
      <c r="DX37" s="283"/>
      <c r="DY37" s="283"/>
      <c r="DZ37" s="284"/>
      <c r="EA37" s="285"/>
      <c r="EB37" s="286"/>
      <c r="EC37" s="286"/>
      <c r="ED37" s="286"/>
      <c r="EE37" s="286"/>
      <c r="EF37" s="286"/>
      <c r="EG37" s="286"/>
      <c r="EH37" s="286"/>
      <c r="EI37" s="286"/>
      <c r="EJ37" s="286"/>
      <c r="EK37" s="286"/>
      <c r="EL37" s="286"/>
      <c r="EM37" s="286"/>
      <c r="EN37" s="286"/>
      <c r="EO37" s="286"/>
      <c r="EP37" s="286"/>
      <c r="EQ37" s="286"/>
      <c r="ER37" s="286"/>
      <c r="ES37" s="286"/>
      <c r="ET37" s="286"/>
      <c r="EU37" s="286"/>
      <c r="EV37" s="286"/>
      <c r="EW37" s="286"/>
      <c r="EX37" s="286"/>
      <c r="EY37" s="287"/>
    </row>
    <row r="38" spans="1:155" ht="10.5" customHeight="1" x14ac:dyDescent="0.2">
      <c r="A38" s="276"/>
      <c r="B38" s="277"/>
      <c r="C38" s="277"/>
      <c r="D38" s="277"/>
      <c r="E38" s="277"/>
      <c r="F38" s="278"/>
      <c r="G38" s="288" t="s">
        <v>111</v>
      </c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289"/>
      <c r="AG38" s="289"/>
      <c r="AH38" s="289"/>
      <c r="AI38" s="289"/>
      <c r="AJ38" s="289"/>
      <c r="AK38" s="289"/>
      <c r="AL38" s="289"/>
      <c r="AM38" s="289"/>
      <c r="AN38" s="290"/>
      <c r="AO38" s="261"/>
      <c r="AP38" s="262"/>
      <c r="AQ38" s="262"/>
      <c r="AR38" s="262"/>
      <c r="AS38" s="262"/>
      <c r="AT38" s="262"/>
      <c r="AU38" s="262"/>
      <c r="AV38" s="262"/>
      <c r="AW38" s="263"/>
      <c r="AX38" s="261"/>
      <c r="AY38" s="262"/>
      <c r="AZ38" s="262"/>
      <c r="BA38" s="262"/>
      <c r="BB38" s="262"/>
      <c r="BC38" s="262"/>
      <c r="BD38" s="262"/>
      <c r="BE38" s="262"/>
      <c r="BF38" s="263"/>
      <c r="BG38" s="261"/>
      <c r="BH38" s="262"/>
      <c r="BI38" s="262"/>
      <c r="BJ38" s="262"/>
      <c r="BK38" s="262"/>
      <c r="BL38" s="262"/>
      <c r="BM38" s="262"/>
      <c r="BN38" s="262"/>
      <c r="BO38" s="263"/>
      <c r="BP38" s="261"/>
      <c r="BQ38" s="262"/>
      <c r="BR38" s="262"/>
      <c r="BS38" s="262"/>
      <c r="BT38" s="262"/>
      <c r="BU38" s="262"/>
      <c r="BV38" s="262"/>
      <c r="BW38" s="262"/>
      <c r="BX38" s="263"/>
      <c r="BY38" s="261"/>
      <c r="BZ38" s="262"/>
      <c r="CA38" s="262"/>
      <c r="CB38" s="262"/>
      <c r="CC38" s="262"/>
      <c r="CD38" s="262"/>
      <c r="CE38" s="262"/>
      <c r="CF38" s="262"/>
      <c r="CG38" s="263"/>
      <c r="CH38" s="261"/>
      <c r="CI38" s="262"/>
      <c r="CJ38" s="262"/>
      <c r="CK38" s="262"/>
      <c r="CL38" s="262"/>
      <c r="CM38" s="262"/>
      <c r="CN38" s="262"/>
      <c r="CO38" s="262"/>
      <c r="CP38" s="263"/>
      <c r="CQ38" s="261"/>
      <c r="CR38" s="262"/>
      <c r="CS38" s="262"/>
      <c r="CT38" s="262"/>
      <c r="CU38" s="262"/>
      <c r="CV38" s="262"/>
      <c r="CW38" s="262"/>
      <c r="CX38" s="262"/>
      <c r="CY38" s="263"/>
      <c r="CZ38" s="261"/>
      <c r="DA38" s="262"/>
      <c r="DB38" s="262"/>
      <c r="DC38" s="262"/>
      <c r="DD38" s="262"/>
      <c r="DE38" s="262"/>
      <c r="DF38" s="262"/>
      <c r="DG38" s="262"/>
      <c r="DH38" s="263"/>
      <c r="DI38" s="261"/>
      <c r="DJ38" s="262"/>
      <c r="DK38" s="262"/>
      <c r="DL38" s="262"/>
      <c r="DM38" s="262"/>
      <c r="DN38" s="262"/>
      <c r="DO38" s="262"/>
      <c r="DP38" s="262"/>
      <c r="DQ38" s="263"/>
      <c r="DR38" s="261"/>
      <c r="DS38" s="262"/>
      <c r="DT38" s="262"/>
      <c r="DU38" s="262"/>
      <c r="DV38" s="262"/>
      <c r="DW38" s="262"/>
      <c r="DX38" s="262"/>
      <c r="DY38" s="262"/>
      <c r="DZ38" s="263"/>
      <c r="EA38" s="264"/>
      <c r="EB38" s="265"/>
      <c r="EC38" s="265"/>
      <c r="ED38" s="265"/>
      <c r="EE38" s="265"/>
      <c r="EF38" s="265"/>
      <c r="EG38" s="265"/>
      <c r="EH38" s="265"/>
      <c r="EI38" s="265"/>
      <c r="EJ38" s="265"/>
      <c r="EK38" s="265"/>
      <c r="EL38" s="265"/>
      <c r="EM38" s="265"/>
      <c r="EN38" s="265"/>
      <c r="EO38" s="265"/>
      <c r="EP38" s="265"/>
      <c r="EQ38" s="265"/>
      <c r="ER38" s="265"/>
      <c r="ES38" s="265"/>
      <c r="ET38" s="265"/>
      <c r="EU38" s="265"/>
      <c r="EV38" s="265"/>
      <c r="EW38" s="265"/>
      <c r="EX38" s="265"/>
      <c r="EY38" s="266"/>
    </row>
    <row r="39" spans="1:155" ht="10.5" customHeight="1" x14ac:dyDescent="0.2">
      <c r="A39" s="276"/>
      <c r="B39" s="277"/>
      <c r="C39" s="277"/>
      <c r="D39" s="277"/>
      <c r="E39" s="277"/>
      <c r="F39" s="278"/>
      <c r="G39" s="279" t="s">
        <v>112</v>
      </c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1"/>
      <c r="AO39" s="261"/>
      <c r="AP39" s="262"/>
      <c r="AQ39" s="262"/>
      <c r="AR39" s="262"/>
      <c r="AS39" s="262"/>
      <c r="AT39" s="262"/>
      <c r="AU39" s="262"/>
      <c r="AV39" s="262"/>
      <c r="AW39" s="263"/>
      <c r="AX39" s="261"/>
      <c r="AY39" s="262"/>
      <c r="AZ39" s="262"/>
      <c r="BA39" s="262"/>
      <c r="BB39" s="262"/>
      <c r="BC39" s="262"/>
      <c r="BD39" s="262"/>
      <c r="BE39" s="262"/>
      <c r="BF39" s="263"/>
      <c r="BG39" s="261"/>
      <c r="BH39" s="262"/>
      <c r="BI39" s="262"/>
      <c r="BJ39" s="262"/>
      <c r="BK39" s="262"/>
      <c r="BL39" s="262"/>
      <c r="BM39" s="262"/>
      <c r="BN39" s="262"/>
      <c r="BO39" s="263"/>
      <c r="BP39" s="261"/>
      <c r="BQ39" s="262"/>
      <c r="BR39" s="262"/>
      <c r="BS39" s="262"/>
      <c r="BT39" s="262"/>
      <c r="BU39" s="262"/>
      <c r="BV39" s="262"/>
      <c r="BW39" s="262"/>
      <c r="BX39" s="263"/>
      <c r="BY39" s="261"/>
      <c r="BZ39" s="262"/>
      <c r="CA39" s="262"/>
      <c r="CB39" s="262"/>
      <c r="CC39" s="262"/>
      <c r="CD39" s="262"/>
      <c r="CE39" s="262"/>
      <c r="CF39" s="262"/>
      <c r="CG39" s="263"/>
      <c r="CH39" s="261"/>
      <c r="CI39" s="262"/>
      <c r="CJ39" s="262"/>
      <c r="CK39" s="262"/>
      <c r="CL39" s="262"/>
      <c r="CM39" s="262"/>
      <c r="CN39" s="262"/>
      <c r="CO39" s="262"/>
      <c r="CP39" s="263"/>
      <c r="CQ39" s="261"/>
      <c r="CR39" s="262"/>
      <c r="CS39" s="262"/>
      <c r="CT39" s="262"/>
      <c r="CU39" s="262"/>
      <c r="CV39" s="262"/>
      <c r="CW39" s="262"/>
      <c r="CX39" s="262"/>
      <c r="CY39" s="263"/>
      <c r="CZ39" s="261"/>
      <c r="DA39" s="262"/>
      <c r="DB39" s="262"/>
      <c r="DC39" s="262"/>
      <c r="DD39" s="262"/>
      <c r="DE39" s="262"/>
      <c r="DF39" s="262"/>
      <c r="DG39" s="262"/>
      <c r="DH39" s="263"/>
      <c r="DI39" s="261"/>
      <c r="DJ39" s="262"/>
      <c r="DK39" s="262"/>
      <c r="DL39" s="262"/>
      <c r="DM39" s="262"/>
      <c r="DN39" s="262"/>
      <c r="DO39" s="262"/>
      <c r="DP39" s="262"/>
      <c r="DQ39" s="263"/>
      <c r="DR39" s="261"/>
      <c r="DS39" s="262"/>
      <c r="DT39" s="262"/>
      <c r="DU39" s="262"/>
      <c r="DV39" s="262"/>
      <c r="DW39" s="262"/>
      <c r="DX39" s="262"/>
      <c r="DY39" s="262"/>
      <c r="DZ39" s="263"/>
      <c r="EA39" s="264"/>
      <c r="EB39" s="265"/>
      <c r="EC39" s="265"/>
      <c r="ED39" s="265"/>
      <c r="EE39" s="265"/>
      <c r="EF39" s="265"/>
      <c r="EG39" s="265"/>
      <c r="EH39" s="265"/>
      <c r="EI39" s="265"/>
      <c r="EJ39" s="265"/>
      <c r="EK39" s="265"/>
      <c r="EL39" s="265"/>
      <c r="EM39" s="265"/>
      <c r="EN39" s="265"/>
      <c r="EO39" s="265"/>
      <c r="EP39" s="265"/>
      <c r="EQ39" s="265"/>
      <c r="ER39" s="265"/>
      <c r="ES39" s="265"/>
      <c r="ET39" s="265"/>
      <c r="EU39" s="265"/>
      <c r="EV39" s="265"/>
      <c r="EW39" s="265"/>
      <c r="EX39" s="265"/>
      <c r="EY39" s="266"/>
    </row>
    <row r="40" spans="1:155" ht="10.5" customHeight="1" thickBot="1" x14ac:dyDescent="0.25">
      <c r="A40" s="267"/>
      <c r="B40" s="268"/>
      <c r="C40" s="268"/>
      <c r="D40" s="268"/>
      <c r="E40" s="268"/>
      <c r="F40" s="269"/>
      <c r="G40" s="270" t="s">
        <v>113</v>
      </c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2"/>
      <c r="AO40" s="258"/>
      <c r="AP40" s="259"/>
      <c r="AQ40" s="259"/>
      <c r="AR40" s="259"/>
      <c r="AS40" s="259"/>
      <c r="AT40" s="259"/>
      <c r="AU40" s="259"/>
      <c r="AV40" s="259"/>
      <c r="AW40" s="260"/>
      <c r="AX40" s="258"/>
      <c r="AY40" s="259"/>
      <c r="AZ40" s="259"/>
      <c r="BA40" s="259"/>
      <c r="BB40" s="259"/>
      <c r="BC40" s="259"/>
      <c r="BD40" s="259"/>
      <c r="BE40" s="259"/>
      <c r="BF40" s="260"/>
      <c r="BG40" s="258"/>
      <c r="BH40" s="259"/>
      <c r="BI40" s="259"/>
      <c r="BJ40" s="259"/>
      <c r="BK40" s="259"/>
      <c r="BL40" s="259"/>
      <c r="BM40" s="259"/>
      <c r="BN40" s="259"/>
      <c r="BO40" s="260"/>
      <c r="BP40" s="258"/>
      <c r="BQ40" s="259"/>
      <c r="BR40" s="259"/>
      <c r="BS40" s="259"/>
      <c r="BT40" s="259"/>
      <c r="BU40" s="259"/>
      <c r="BV40" s="259"/>
      <c r="BW40" s="259"/>
      <c r="BX40" s="260"/>
      <c r="BY40" s="258"/>
      <c r="BZ40" s="259"/>
      <c r="CA40" s="259"/>
      <c r="CB40" s="259"/>
      <c r="CC40" s="259"/>
      <c r="CD40" s="259"/>
      <c r="CE40" s="259"/>
      <c r="CF40" s="259"/>
      <c r="CG40" s="260"/>
      <c r="CH40" s="258"/>
      <c r="CI40" s="259"/>
      <c r="CJ40" s="259"/>
      <c r="CK40" s="259"/>
      <c r="CL40" s="259"/>
      <c r="CM40" s="259"/>
      <c r="CN40" s="259"/>
      <c r="CO40" s="259"/>
      <c r="CP40" s="260"/>
      <c r="CQ40" s="258"/>
      <c r="CR40" s="259"/>
      <c r="CS40" s="259"/>
      <c r="CT40" s="259"/>
      <c r="CU40" s="259"/>
      <c r="CV40" s="259"/>
      <c r="CW40" s="259"/>
      <c r="CX40" s="259"/>
      <c r="CY40" s="260"/>
      <c r="CZ40" s="258"/>
      <c r="DA40" s="259"/>
      <c r="DB40" s="259"/>
      <c r="DC40" s="259"/>
      <c r="DD40" s="259"/>
      <c r="DE40" s="259"/>
      <c r="DF40" s="259"/>
      <c r="DG40" s="259"/>
      <c r="DH40" s="260"/>
      <c r="DI40" s="258"/>
      <c r="DJ40" s="259"/>
      <c r="DK40" s="259"/>
      <c r="DL40" s="259"/>
      <c r="DM40" s="259"/>
      <c r="DN40" s="259"/>
      <c r="DO40" s="259"/>
      <c r="DP40" s="259"/>
      <c r="DQ40" s="260"/>
      <c r="DR40" s="258"/>
      <c r="DS40" s="259"/>
      <c r="DT40" s="259"/>
      <c r="DU40" s="259"/>
      <c r="DV40" s="259"/>
      <c r="DW40" s="259"/>
      <c r="DX40" s="259"/>
      <c r="DY40" s="259"/>
      <c r="DZ40" s="260"/>
      <c r="EA40" s="273"/>
      <c r="EB40" s="274"/>
      <c r="EC40" s="274"/>
      <c r="ED40" s="274"/>
      <c r="EE40" s="274"/>
      <c r="EF40" s="274"/>
      <c r="EG40" s="274"/>
      <c r="EH40" s="274"/>
      <c r="EI40" s="274"/>
      <c r="EJ40" s="274"/>
      <c r="EK40" s="274"/>
      <c r="EL40" s="274"/>
      <c r="EM40" s="274"/>
      <c r="EN40" s="274"/>
      <c r="EO40" s="274"/>
      <c r="EP40" s="274"/>
      <c r="EQ40" s="274"/>
      <c r="ER40" s="274"/>
      <c r="ES40" s="274"/>
      <c r="ET40" s="274"/>
      <c r="EU40" s="274"/>
      <c r="EV40" s="274"/>
      <c r="EW40" s="274"/>
      <c r="EX40" s="274"/>
      <c r="EY40" s="275"/>
    </row>
    <row r="41" spans="1:155" s="22" customFormat="1" ht="13.5" customHeight="1" x14ac:dyDescent="0.2">
      <c r="F41" s="23"/>
    </row>
    <row r="42" spans="1:155" x14ac:dyDescent="0.2">
      <c r="B42" s="257" t="s">
        <v>120</v>
      </c>
      <c r="C42" s="257"/>
      <c r="D42" s="257"/>
      <c r="E42" s="257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</row>
    <row r="43" spans="1:155" x14ac:dyDescent="0.2">
      <c r="B43" s="257" t="s">
        <v>121</v>
      </c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</row>
  </sheetData>
  <mergeCells count="389">
    <mergeCell ref="DI11:DZ11"/>
    <mergeCell ref="AO12:AW12"/>
    <mergeCell ref="AX12:BF12"/>
    <mergeCell ref="BG12:BO12"/>
    <mergeCell ref="BP12:BX12"/>
    <mergeCell ref="BY12:CG12"/>
    <mergeCell ref="CH12:CP12"/>
    <mergeCell ref="CQ12:CY12"/>
    <mergeCell ref="A4:EY4"/>
    <mergeCell ref="A10:F12"/>
    <mergeCell ref="G10:AN12"/>
    <mergeCell ref="AO10:DZ10"/>
    <mergeCell ref="EA10:EY12"/>
    <mergeCell ref="AO11:BF11"/>
    <mergeCell ref="BG11:BX11"/>
    <mergeCell ref="BB5:EY5"/>
    <mergeCell ref="BB6:EY6"/>
    <mergeCell ref="BB7:EY7"/>
    <mergeCell ref="A13:F13"/>
    <mergeCell ref="G13:AN13"/>
    <mergeCell ref="AO13:AW13"/>
    <mergeCell ref="AX13:BF13"/>
    <mergeCell ref="BG13:BO13"/>
    <mergeCell ref="BP13:BX13"/>
    <mergeCell ref="BY13:CG13"/>
    <mergeCell ref="BY11:CP11"/>
    <mergeCell ref="CQ11:DH11"/>
    <mergeCell ref="CH13:CP13"/>
    <mergeCell ref="CQ13:CY13"/>
    <mergeCell ref="CZ13:DH13"/>
    <mergeCell ref="DI13:DQ13"/>
    <mergeCell ref="DR13:DZ13"/>
    <mergeCell ref="EA13:EY13"/>
    <mergeCell ref="CZ12:DH12"/>
    <mergeCell ref="DI12:DQ12"/>
    <mergeCell ref="DR12:DZ12"/>
    <mergeCell ref="EA14:EY14"/>
    <mergeCell ref="A15:F15"/>
    <mergeCell ref="G15:AN15"/>
    <mergeCell ref="AO15:AW15"/>
    <mergeCell ref="AX15:BF15"/>
    <mergeCell ref="BG15:BO15"/>
    <mergeCell ref="BP15:BX15"/>
    <mergeCell ref="BY15:CG15"/>
    <mergeCell ref="CH15:CP15"/>
    <mergeCell ref="CQ15:CY15"/>
    <mergeCell ref="BY14:CG14"/>
    <mergeCell ref="CH14:CP14"/>
    <mergeCell ref="CQ14:CY14"/>
    <mergeCell ref="CZ14:DH14"/>
    <mergeCell ref="DI14:DQ14"/>
    <mergeCell ref="DR14:DZ14"/>
    <mergeCell ref="A14:F14"/>
    <mergeCell ref="G14:AN14"/>
    <mergeCell ref="CZ15:DH15"/>
    <mergeCell ref="DI15:DQ15"/>
    <mergeCell ref="DR15:DZ15"/>
    <mergeCell ref="EA15:EY15"/>
    <mergeCell ref="A16:F16"/>
    <mergeCell ref="G16:AN16"/>
    <mergeCell ref="AO16:AW16"/>
    <mergeCell ref="AX16:BF16"/>
    <mergeCell ref="BG16:BO16"/>
    <mergeCell ref="BP16:BX16"/>
    <mergeCell ref="EA16:EY16"/>
    <mergeCell ref="BY16:CG16"/>
    <mergeCell ref="CH16:CP16"/>
    <mergeCell ref="CQ16:CY16"/>
    <mergeCell ref="CZ16:DH16"/>
    <mergeCell ref="DI16:DQ16"/>
    <mergeCell ref="DR16:DZ16"/>
    <mergeCell ref="AX17:BF17"/>
    <mergeCell ref="BG17:BO17"/>
    <mergeCell ref="BP17:BX17"/>
    <mergeCell ref="BY17:CG17"/>
    <mergeCell ref="CH17:CP17"/>
    <mergeCell ref="CQ17:CY17"/>
    <mergeCell ref="AO14:AW14"/>
    <mergeCell ref="AX14:BF14"/>
    <mergeCell ref="BG14:BO14"/>
    <mergeCell ref="BP14:BX14"/>
    <mergeCell ref="BP19:BX19"/>
    <mergeCell ref="BY19:CG19"/>
    <mergeCell ref="CH19:CP19"/>
    <mergeCell ref="CQ19:CY19"/>
    <mergeCell ref="CZ17:DH17"/>
    <mergeCell ref="DI17:DQ17"/>
    <mergeCell ref="DR17:DZ17"/>
    <mergeCell ref="EA17:EY17"/>
    <mergeCell ref="A18:F18"/>
    <mergeCell ref="G18:AN18"/>
    <mergeCell ref="AO18:AW18"/>
    <mergeCell ref="AX18:BF18"/>
    <mergeCell ref="BG18:BO18"/>
    <mergeCell ref="BP18:BX18"/>
    <mergeCell ref="EA18:EY18"/>
    <mergeCell ref="BY18:CG18"/>
    <mergeCell ref="CH18:CP18"/>
    <mergeCell ref="CQ18:CY18"/>
    <mergeCell ref="CZ18:DH18"/>
    <mergeCell ref="DI18:DQ18"/>
    <mergeCell ref="DR18:DZ18"/>
    <mergeCell ref="A17:F17"/>
    <mergeCell ref="G17:AN17"/>
    <mergeCell ref="AO17:AW17"/>
    <mergeCell ref="CH21:CP21"/>
    <mergeCell ref="CQ21:CY21"/>
    <mergeCell ref="CZ19:DH19"/>
    <mergeCell ref="DI19:DQ19"/>
    <mergeCell ref="DR19:DZ19"/>
    <mergeCell ref="EA19:EY19"/>
    <mergeCell ref="A20:F20"/>
    <mergeCell ref="G20:AN20"/>
    <mergeCell ref="AO20:AW20"/>
    <mergeCell ref="AX20:BF20"/>
    <mergeCell ref="BG20:BO20"/>
    <mergeCell ref="BP20:BX20"/>
    <mergeCell ref="EA20:EY20"/>
    <mergeCell ref="BY20:CG20"/>
    <mergeCell ref="CH20:CP20"/>
    <mergeCell ref="CQ20:CY20"/>
    <mergeCell ref="CZ20:DH20"/>
    <mergeCell ref="DI20:DQ20"/>
    <mergeCell ref="DR20:DZ20"/>
    <mergeCell ref="A19:F19"/>
    <mergeCell ref="G19:AN19"/>
    <mergeCell ref="AO19:AW19"/>
    <mergeCell ref="AX19:BF19"/>
    <mergeCell ref="BG19:BO19"/>
    <mergeCell ref="CZ21:DH21"/>
    <mergeCell ref="DI21:DQ21"/>
    <mergeCell ref="DR21:DZ21"/>
    <mergeCell ref="EA21:EY21"/>
    <mergeCell ref="A22:F22"/>
    <mergeCell ref="G22:AN22"/>
    <mergeCell ref="AO22:AW22"/>
    <mergeCell ref="AX22:BF22"/>
    <mergeCell ref="BG22:BO22"/>
    <mergeCell ref="BP22:BX22"/>
    <mergeCell ref="EA22:EY22"/>
    <mergeCell ref="BY22:CG22"/>
    <mergeCell ref="CH22:CP22"/>
    <mergeCell ref="CQ22:CY22"/>
    <mergeCell ref="CZ22:DH22"/>
    <mergeCell ref="DI22:DQ22"/>
    <mergeCell ref="DR22:DZ22"/>
    <mergeCell ref="A21:F21"/>
    <mergeCell ref="G21:AN21"/>
    <mergeCell ref="AO21:AW21"/>
    <mergeCell ref="AX21:BF21"/>
    <mergeCell ref="BG21:BO21"/>
    <mergeCell ref="BP21:BX21"/>
    <mergeCell ref="BY21:CG21"/>
    <mergeCell ref="EA23:EY23"/>
    <mergeCell ref="A24:F24"/>
    <mergeCell ref="G24:AN24"/>
    <mergeCell ref="AO24:AW24"/>
    <mergeCell ref="AX24:BF24"/>
    <mergeCell ref="BG24:BO24"/>
    <mergeCell ref="BP24:BX24"/>
    <mergeCell ref="EA24:EY24"/>
    <mergeCell ref="BY24:CG24"/>
    <mergeCell ref="CH24:CP24"/>
    <mergeCell ref="CQ24:CY24"/>
    <mergeCell ref="CZ24:DH24"/>
    <mergeCell ref="DI24:DQ24"/>
    <mergeCell ref="DR24:DZ24"/>
    <mergeCell ref="A23:F23"/>
    <mergeCell ref="G23:AN23"/>
    <mergeCell ref="AO23:AW23"/>
    <mergeCell ref="AX23:BF23"/>
    <mergeCell ref="BG23:BO23"/>
    <mergeCell ref="BP23:BX23"/>
    <mergeCell ref="BY23:CG23"/>
    <mergeCell ref="CH23:CP23"/>
    <mergeCell ref="CQ23:CY23"/>
    <mergeCell ref="AX25:BF25"/>
    <mergeCell ref="BG25:BO25"/>
    <mergeCell ref="BP25:BX25"/>
    <mergeCell ref="BY25:CG25"/>
    <mergeCell ref="CH25:CP25"/>
    <mergeCell ref="CQ25:CY25"/>
    <mergeCell ref="CZ23:DH23"/>
    <mergeCell ref="DI23:DQ23"/>
    <mergeCell ref="DR23:DZ23"/>
    <mergeCell ref="BP27:BX27"/>
    <mergeCell ref="BY27:CG27"/>
    <mergeCell ref="CH27:CP27"/>
    <mergeCell ref="CQ27:CY27"/>
    <mergeCell ref="CZ25:DH25"/>
    <mergeCell ref="DI25:DQ25"/>
    <mergeCell ref="DR25:DZ25"/>
    <mergeCell ref="EA25:EY25"/>
    <mergeCell ref="A26:F26"/>
    <mergeCell ref="G26:AN26"/>
    <mergeCell ref="AO26:AW26"/>
    <mergeCell ref="AX26:BF26"/>
    <mergeCell ref="BG26:BO26"/>
    <mergeCell ref="BP26:BX26"/>
    <mergeCell ref="EA26:EY26"/>
    <mergeCell ref="BY26:CG26"/>
    <mergeCell ref="CH26:CP26"/>
    <mergeCell ref="CQ26:CY26"/>
    <mergeCell ref="CZ26:DH26"/>
    <mergeCell ref="DI26:DQ26"/>
    <mergeCell ref="DR26:DZ26"/>
    <mergeCell ref="A25:F25"/>
    <mergeCell ref="G25:AN25"/>
    <mergeCell ref="AO25:AW25"/>
    <mergeCell ref="CH29:CP29"/>
    <mergeCell ref="CQ29:CY29"/>
    <mergeCell ref="CZ27:DH27"/>
    <mergeCell ref="DI27:DQ27"/>
    <mergeCell ref="DR27:DZ27"/>
    <mergeCell ref="EA27:EY27"/>
    <mergeCell ref="A28:F28"/>
    <mergeCell ref="G28:AN28"/>
    <mergeCell ref="AO28:AW28"/>
    <mergeCell ref="AX28:BF28"/>
    <mergeCell ref="BG28:BO28"/>
    <mergeCell ref="BP28:BX28"/>
    <mergeCell ref="EA28:EY28"/>
    <mergeCell ref="BY28:CG28"/>
    <mergeCell ref="CH28:CP28"/>
    <mergeCell ref="CQ28:CY28"/>
    <mergeCell ref="CZ28:DH28"/>
    <mergeCell ref="DI28:DQ28"/>
    <mergeCell ref="DR28:DZ28"/>
    <mergeCell ref="A27:F27"/>
    <mergeCell ref="G27:AN27"/>
    <mergeCell ref="AO27:AW27"/>
    <mergeCell ref="AX27:BF27"/>
    <mergeCell ref="BG27:BO27"/>
    <mergeCell ref="CZ29:DH29"/>
    <mergeCell ref="DI29:DQ29"/>
    <mergeCell ref="DR29:DZ29"/>
    <mergeCell ref="EA29:EY29"/>
    <mergeCell ref="A30:F30"/>
    <mergeCell ref="G30:AN30"/>
    <mergeCell ref="AO30:AW30"/>
    <mergeCell ref="AX30:BF30"/>
    <mergeCell ref="BG30:BO30"/>
    <mergeCell ref="BP30:BX30"/>
    <mergeCell ref="EA30:EY30"/>
    <mergeCell ref="BY30:CG30"/>
    <mergeCell ref="CH30:CP30"/>
    <mergeCell ref="CQ30:CY30"/>
    <mergeCell ref="CZ30:DH30"/>
    <mergeCell ref="DI30:DQ30"/>
    <mergeCell ref="DR30:DZ30"/>
    <mergeCell ref="A29:F29"/>
    <mergeCell ref="G29:AN29"/>
    <mergeCell ref="AO29:AW29"/>
    <mergeCell ref="AX29:BF29"/>
    <mergeCell ref="BG29:BO29"/>
    <mergeCell ref="BP29:BX29"/>
    <mergeCell ref="BY29:CG29"/>
    <mergeCell ref="EA31:EY31"/>
    <mergeCell ref="A32:F32"/>
    <mergeCell ref="G32:AN32"/>
    <mergeCell ref="AO32:AW32"/>
    <mergeCell ref="AX32:BF32"/>
    <mergeCell ref="BG32:BO32"/>
    <mergeCell ref="BP32:BX32"/>
    <mergeCell ref="EA32:EY32"/>
    <mergeCell ref="BY32:CG32"/>
    <mergeCell ref="CH32:CP32"/>
    <mergeCell ref="CQ32:CY32"/>
    <mergeCell ref="CZ32:DH32"/>
    <mergeCell ref="DI32:DQ32"/>
    <mergeCell ref="DR32:DZ32"/>
    <mergeCell ref="A31:F31"/>
    <mergeCell ref="G31:AN31"/>
    <mergeCell ref="AO31:AW31"/>
    <mergeCell ref="AX31:BF31"/>
    <mergeCell ref="BG31:BO31"/>
    <mergeCell ref="BP31:BX31"/>
    <mergeCell ref="BY31:CG31"/>
    <mergeCell ref="CH31:CP31"/>
    <mergeCell ref="CQ31:CY31"/>
    <mergeCell ref="AX33:BF33"/>
    <mergeCell ref="BG33:BO33"/>
    <mergeCell ref="BP33:BX33"/>
    <mergeCell ref="BY33:CG33"/>
    <mergeCell ref="CH33:CP33"/>
    <mergeCell ref="CQ33:CY33"/>
    <mergeCell ref="CZ31:DH31"/>
    <mergeCell ref="DI31:DQ31"/>
    <mergeCell ref="DR31:DZ31"/>
    <mergeCell ref="BP35:BX35"/>
    <mergeCell ref="BY35:CG35"/>
    <mergeCell ref="CH35:CP35"/>
    <mergeCell ref="CQ35:CY35"/>
    <mergeCell ref="CZ33:DH33"/>
    <mergeCell ref="DI33:DQ33"/>
    <mergeCell ref="DR33:DZ33"/>
    <mergeCell ref="EA33:EY33"/>
    <mergeCell ref="A34:F34"/>
    <mergeCell ref="G34:AN34"/>
    <mergeCell ref="AO34:AW34"/>
    <mergeCell ref="AX34:BF34"/>
    <mergeCell ref="BG34:BO34"/>
    <mergeCell ref="BP34:BX34"/>
    <mergeCell ref="EA34:EY34"/>
    <mergeCell ref="BY34:CG34"/>
    <mergeCell ref="CH34:CP34"/>
    <mergeCell ref="CQ34:CY34"/>
    <mergeCell ref="CZ34:DH34"/>
    <mergeCell ref="DI34:DQ34"/>
    <mergeCell ref="DR34:DZ34"/>
    <mergeCell ref="A33:F33"/>
    <mergeCell ref="G33:AN33"/>
    <mergeCell ref="AO33:AW33"/>
    <mergeCell ref="CH37:CP37"/>
    <mergeCell ref="CQ37:CY37"/>
    <mergeCell ref="CZ35:DH35"/>
    <mergeCell ref="DI35:DQ35"/>
    <mergeCell ref="DR35:DZ35"/>
    <mergeCell ref="EA35:EY35"/>
    <mergeCell ref="A36:F36"/>
    <mergeCell ref="G36:AN36"/>
    <mergeCell ref="AO36:AW36"/>
    <mergeCell ref="AX36:BF36"/>
    <mergeCell ref="BG36:BO36"/>
    <mergeCell ref="BP36:BX36"/>
    <mergeCell ref="EA36:EY36"/>
    <mergeCell ref="BY36:CG36"/>
    <mergeCell ref="CH36:CP36"/>
    <mergeCell ref="CQ36:CY36"/>
    <mergeCell ref="CZ36:DH36"/>
    <mergeCell ref="DI36:DQ36"/>
    <mergeCell ref="DR36:DZ36"/>
    <mergeCell ref="A35:F35"/>
    <mergeCell ref="G35:AN35"/>
    <mergeCell ref="AO35:AW35"/>
    <mergeCell ref="AX35:BF35"/>
    <mergeCell ref="BG35:BO35"/>
    <mergeCell ref="CZ37:DH37"/>
    <mergeCell ref="DI37:DQ37"/>
    <mergeCell ref="DR37:DZ37"/>
    <mergeCell ref="EA37:EY37"/>
    <mergeCell ref="A38:F38"/>
    <mergeCell ref="G38:AN38"/>
    <mergeCell ref="AO38:AW38"/>
    <mergeCell ref="AX38:BF38"/>
    <mergeCell ref="BG38:BO38"/>
    <mergeCell ref="BP38:BX38"/>
    <mergeCell ref="EA38:EY38"/>
    <mergeCell ref="BY38:CG38"/>
    <mergeCell ref="CH38:CP38"/>
    <mergeCell ref="CQ38:CY38"/>
    <mergeCell ref="CZ38:DH38"/>
    <mergeCell ref="DI38:DQ38"/>
    <mergeCell ref="DR38:DZ38"/>
    <mergeCell ref="A37:F37"/>
    <mergeCell ref="G37:AN37"/>
    <mergeCell ref="AO37:AW37"/>
    <mergeCell ref="AX37:BF37"/>
    <mergeCell ref="BG37:BO37"/>
    <mergeCell ref="BP37:BX37"/>
    <mergeCell ref="BY37:CG37"/>
    <mergeCell ref="EA39:EY39"/>
    <mergeCell ref="A40:F40"/>
    <mergeCell ref="G40:AN40"/>
    <mergeCell ref="AO40:AW40"/>
    <mergeCell ref="AX40:BF40"/>
    <mergeCell ref="BG40:BO40"/>
    <mergeCell ref="BP40:BX40"/>
    <mergeCell ref="EA40:EY40"/>
    <mergeCell ref="A39:F39"/>
    <mergeCell ref="G39:AN39"/>
    <mergeCell ref="AO39:AW39"/>
    <mergeCell ref="AX39:BF39"/>
    <mergeCell ref="BG39:BO39"/>
    <mergeCell ref="BP39:BX39"/>
    <mergeCell ref="BY39:CG39"/>
    <mergeCell ref="CH39:CP39"/>
    <mergeCell ref="CQ39:CY39"/>
    <mergeCell ref="B42:S42"/>
    <mergeCell ref="B43:S43"/>
    <mergeCell ref="BY40:CG40"/>
    <mergeCell ref="CH40:CP40"/>
    <mergeCell ref="CQ40:CY40"/>
    <mergeCell ref="CZ40:DH40"/>
    <mergeCell ref="DI40:DQ40"/>
    <mergeCell ref="DR40:DZ40"/>
    <mergeCell ref="CZ39:DH39"/>
    <mergeCell ref="DI39:DQ39"/>
    <mergeCell ref="DR39:DZ39"/>
  </mergeCells>
  <printOptions horizontalCentered="1"/>
  <pageMargins left="0.78740157480314965" right="0.70866141732283472" top="0.59055118110236227" bottom="0.59055118110236227" header="0.19685039370078741" footer="0.19685039370078741"/>
  <pageSetup paperSize="9" scale="96" fitToHeight="2" orientation="portrait" r:id="rId1"/>
  <headerFooter alignWithMargins="0">
    <oddHeader xml:space="preserve">&amp;R&amp;"Times New Roman,обычный"&amp;7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I31"/>
  <sheetViews>
    <sheetView view="pageBreakPreview" zoomScaleNormal="100" zoomScaleSheetLayoutView="100" workbookViewId="0">
      <selection sqref="A1:XFD1048576"/>
    </sheetView>
  </sheetViews>
  <sheetFormatPr defaultColWidth="0.85546875" defaultRowHeight="15.75" outlineLevelCol="1" x14ac:dyDescent="0.25"/>
  <cols>
    <col min="1" max="16" width="0.85546875" style="161"/>
    <col min="17" max="17" width="5.85546875" style="161" customWidth="1"/>
    <col min="18" max="21" width="0.85546875" style="161"/>
    <col min="22" max="22" width="20.85546875" style="161" customWidth="1"/>
    <col min="23" max="24" width="0.85546875" style="161"/>
    <col min="25" max="25" width="1" style="161" customWidth="1"/>
    <col min="26" max="26" width="1.140625" style="161" hidden="1" customWidth="1" outlineLevel="1"/>
    <col min="27" max="53" width="0.85546875" style="161" hidden="1" customWidth="1" outlineLevel="1"/>
    <col min="54" max="54" width="2" style="161" customWidth="1" collapsed="1"/>
    <col min="55" max="60" width="2" style="161" customWidth="1"/>
    <col min="61" max="88" width="2" style="161" hidden="1" customWidth="1" outlineLevel="1"/>
    <col min="89" max="89" width="2" style="161" customWidth="1" collapsed="1"/>
    <col min="90" max="95" width="2" style="161" customWidth="1"/>
    <col min="96" max="123" width="2" style="161" hidden="1" customWidth="1" outlineLevel="1"/>
    <col min="124" max="124" width="2" style="161" customWidth="1" collapsed="1"/>
    <col min="125" max="130" width="2" style="161" customWidth="1"/>
    <col min="131" max="158" width="2" style="161" hidden="1" customWidth="1" outlineLevel="1"/>
    <col min="159" max="159" width="2" style="161" customWidth="1" collapsed="1"/>
    <col min="160" max="165" width="2" style="161" customWidth="1"/>
    <col min="166" max="16384" width="0.85546875" style="161"/>
  </cols>
  <sheetData>
    <row r="1" spans="1:165" ht="48.75" customHeight="1" x14ac:dyDescent="0.25">
      <c r="CK1" s="365" t="s">
        <v>231</v>
      </c>
      <c r="CL1" s="365"/>
      <c r="CM1" s="365"/>
      <c r="CN1" s="365"/>
      <c r="CO1" s="365"/>
      <c r="CP1" s="365"/>
      <c r="CQ1" s="365"/>
      <c r="CR1" s="365"/>
      <c r="CS1" s="365"/>
      <c r="CT1" s="365"/>
      <c r="CU1" s="365"/>
      <c r="CV1" s="365"/>
      <c r="CW1" s="365"/>
      <c r="CX1" s="365"/>
      <c r="CY1" s="365"/>
      <c r="CZ1" s="365"/>
      <c r="DA1" s="365"/>
      <c r="DB1" s="365"/>
      <c r="DC1" s="365"/>
      <c r="DD1" s="365"/>
      <c r="DE1" s="365"/>
      <c r="DF1" s="365"/>
      <c r="DG1" s="365"/>
      <c r="DH1" s="365"/>
      <c r="DI1" s="365"/>
      <c r="DJ1" s="365"/>
      <c r="DK1" s="365"/>
      <c r="DL1" s="365"/>
      <c r="DM1" s="365"/>
      <c r="DN1" s="365"/>
      <c r="DO1" s="365"/>
      <c r="DP1" s="365"/>
      <c r="DQ1" s="365"/>
      <c r="DR1" s="365"/>
      <c r="DS1" s="365"/>
      <c r="DT1" s="365"/>
      <c r="DU1" s="365"/>
      <c r="DV1" s="365"/>
      <c r="DW1" s="365"/>
      <c r="DX1" s="365"/>
      <c r="DY1" s="365"/>
      <c r="DZ1" s="365"/>
      <c r="EA1" s="365"/>
      <c r="EB1" s="365"/>
      <c r="EC1" s="365"/>
      <c r="ED1" s="365"/>
      <c r="EE1" s="365"/>
      <c r="EF1" s="365"/>
      <c r="EG1" s="365"/>
      <c r="EH1" s="365"/>
      <c r="EI1" s="365"/>
      <c r="EJ1" s="365"/>
      <c r="EK1" s="365"/>
      <c r="EL1" s="365"/>
      <c r="EM1" s="365"/>
      <c r="EN1" s="365"/>
      <c r="EO1" s="365"/>
      <c r="EP1" s="365"/>
      <c r="EQ1" s="365"/>
      <c r="ER1" s="365"/>
      <c r="ES1" s="365"/>
      <c r="ET1" s="365"/>
      <c r="EU1" s="365"/>
      <c r="EV1" s="365"/>
      <c r="EW1" s="365"/>
      <c r="EX1" s="365"/>
      <c r="EY1" s="365"/>
      <c r="EZ1" s="365"/>
      <c r="FA1" s="365"/>
      <c r="FB1" s="365"/>
      <c r="FC1" s="365"/>
      <c r="FD1" s="365"/>
      <c r="FE1" s="365"/>
      <c r="FF1" s="365"/>
      <c r="FG1" s="365"/>
      <c r="FH1" s="365"/>
      <c r="FI1" s="365"/>
    </row>
    <row r="3" spans="1:165" s="28" customFormat="1" x14ac:dyDescent="0.25">
      <c r="A3" s="397" t="s">
        <v>233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397"/>
      <c r="CJ3" s="397"/>
      <c r="CK3" s="397"/>
      <c r="CL3" s="397"/>
      <c r="CM3" s="397"/>
      <c r="CN3" s="397"/>
      <c r="CO3" s="397"/>
      <c r="CP3" s="397"/>
      <c r="CQ3" s="397"/>
      <c r="CR3" s="397"/>
      <c r="CS3" s="397"/>
      <c r="CT3" s="397"/>
      <c r="CU3" s="397"/>
      <c r="CV3" s="397"/>
      <c r="CW3" s="397"/>
      <c r="CX3" s="397"/>
      <c r="CY3" s="397"/>
      <c r="CZ3" s="397"/>
      <c r="DA3" s="397"/>
      <c r="DB3" s="397"/>
      <c r="DC3" s="397"/>
      <c r="DD3" s="397"/>
      <c r="DE3" s="397"/>
      <c r="DF3" s="397"/>
      <c r="DG3" s="397"/>
      <c r="DH3" s="397"/>
      <c r="DI3" s="397"/>
      <c r="DJ3" s="397"/>
      <c r="DK3" s="397"/>
      <c r="DL3" s="397"/>
      <c r="DM3" s="397"/>
      <c r="DN3" s="397"/>
      <c r="DO3" s="397"/>
      <c r="DP3" s="397"/>
      <c r="DQ3" s="397"/>
      <c r="DR3" s="397"/>
      <c r="DS3" s="397"/>
      <c r="DT3" s="397"/>
      <c r="DU3" s="397"/>
      <c r="DV3" s="397"/>
      <c r="DW3" s="397"/>
      <c r="DX3" s="397"/>
      <c r="DY3" s="397"/>
      <c r="DZ3" s="397"/>
      <c r="EA3" s="397"/>
      <c r="EB3" s="397"/>
      <c r="EC3" s="397"/>
      <c r="ED3" s="397"/>
      <c r="EE3" s="397"/>
      <c r="EF3" s="397"/>
      <c r="EG3" s="397"/>
      <c r="EH3" s="397"/>
      <c r="EI3" s="397"/>
      <c r="EJ3" s="397"/>
      <c r="EK3" s="397"/>
      <c r="EL3" s="397"/>
      <c r="EM3" s="397"/>
      <c r="EN3" s="397"/>
      <c r="EO3" s="397"/>
      <c r="EP3" s="397"/>
      <c r="EQ3" s="397"/>
      <c r="ER3" s="397"/>
      <c r="ES3" s="397"/>
      <c r="ET3" s="397"/>
      <c r="EU3" s="397"/>
      <c r="EV3" s="397"/>
      <c r="EW3" s="397"/>
      <c r="EX3" s="397"/>
      <c r="EY3" s="397"/>
      <c r="EZ3" s="397"/>
      <c r="FA3" s="397"/>
      <c r="FB3" s="397"/>
      <c r="FC3" s="397"/>
      <c r="FD3" s="397"/>
      <c r="FE3" s="397"/>
      <c r="FF3" s="397"/>
      <c r="FG3" s="397"/>
      <c r="FH3" s="397"/>
      <c r="FI3" s="397"/>
    </row>
    <row r="4" spans="1:165" ht="47.25" customHeight="1" x14ac:dyDescent="0.25">
      <c r="CM4" s="366" t="s">
        <v>227</v>
      </c>
      <c r="CN4" s="366"/>
      <c r="CO4" s="366"/>
      <c r="CP4" s="366"/>
      <c r="CQ4" s="366"/>
      <c r="CR4" s="366"/>
      <c r="CS4" s="366"/>
      <c r="CT4" s="366"/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366"/>
      <c r="DM4" s="366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</row>
    <row r="5" spans="1:165" ht="24.75" customHeight="1" x14ac:dyDescent="0.25">
      <c r="CM5" s="367" t="s">
        <v>201</v>
      </c>
      <c r="CN5" s="367"/>
      <c r="CO5" s="367"/>
      <c r="CP5" s="367"/>
      <c r="CQ5" s="367"/>
      <c r="CR5" s="367"/>
      <c r="CS5" s="367"/>
      <c r="CT5" s="367"/>
      <c r="CU5" s="367"/>
      <c r="CV5" s="367"/>
      <c r="CW5" s="367"/>
      <c r="CX5" s="367"/>
      <c r="CY5" s="367"/>
      <c r="CZ5" s="367"/>
      <c r="DA5" s="367"/>
      <c r="DB5" s="367"/>
      <c r="DC5" s="367"/>
      <c r="DD5" s="367"/>
      <c r="DE5" s="367"/>
      <c r="DF5" s="367"/>
      <c r="DG5" s="367"/>
      <c r="DH5" s="367"/>
      <c r="DI5" s="367"/>
      <c r="DJ5" s="367"/>
      <c r="DK5" s="367"/>
      <c r="DL5" s="367"/>
      <c r="DM5" s="367"/>
      <c r="DN5" s="367"/>
      <c r="DO5" s="367"/>
      <c r="DP5" s="367"/>
      <c r="DQ5" s="367"/>
      <c r="DR5" s="367"/>
      <c r="DS5" s="367"/>
      <c r="DT5" s="367"/>
      <c r="DU5" s="367"/>
      <c r="DV5" s="367"/>
      <c r="DW5" s="367"/>
      <c r="DX5" s="367"/>
      <c r="DY5" s="367"/>
      <c r="DZ5" s="367"/>
      <c r="EA5" s="367"/>
      <c r="EB5" s="367"/>
      <c r="EC5" s="367"/>
      <c r="ED5" s="367"/>
      <c r="EE5" s="367"/>
      <c r="EF5" s="367"/>
      <c r="EG5" s="367"/>
      <c r="EH5" s="367"/>
      <c r="EI5" s="367"/>
      <c r="EJ5" s="367"/>
      <c r="EK5" s="367"/>
      <c r="EL5" s="367"/>
      <c r="EM5" s="367"/>
      <c r="EN5" s="367"/>
      <c r="EO5" s="367"/>
      <c r="EP5" s="367"/>
      <c r="EQ5" s="367"/>
      <c r="ER5" s="367"/>
      <c r="ES5" s="367"/>
      <c r="ET5" s="367"/>
      <c r="EU5" s="367"/>
      <c r="EV5" s="367"/>
      <c r="EW5" s="367"/>
      <c r="EX5" s="367"/>
      <c r="EY5" s="367"/>
      <c r="EZ5" s="367"/>
      <c r="FA5" s="367"/>
      <c r="FB5" s="367"/>
      <c r="FC5" s="367"/>
      <c r="FD5" s="367"/>
      <c r="FE5" s="367"/>
      <c r="FF5" s="367"/>
      <c r="FG5" s="367"/>
      <c r="FH5" s="367"/>
      <c r="FI5" s="367"/>
    </row>
    <row r="6" spans="1:165" x14ac:dyDescent="0.25">
      <c r="R6" s="162"/>
      <c r="CM6" s="367" t="s">
        <v>238</v>
      </c>
      <c r="CN6" s="367"/>
      <c r="CO6" s="367"/>
      <c r="CP6" s="367"/>
      <c r="CQ6" s="367"/>
      <c r="CR6" s="367"/>
      <c r="CS6" s="367"/>
      <c r="CT6" s="367"/>
      <c r="CU6" s="367"/>
      <c r="CV6" s="367"/>
      <c r="CW6" s="367"/>
      <c r="CX6" s="367"/>
      <c r="CY6" s="367"/>
      <c r="CZ6" s="367"/>
      <c r="DA6" s="367"/>
      <c r="DB6" s="367"/>
      <c r="DC6" s="367"/>
      <c r="DD6" s="367"/>
      <c r="DE6" s="367"/>
      <c r="DF6" s="367"/>
      <c r="DG6" s="367"/>
      <c r="DH6" s="367"/>
      <c r="DI6" s="367"/>
      <c r="DJ6" s="367"/>
      <c r="DK6" s="367"/>
      <c r="DL6" s="367"/>
      <c r="DM6" s="367"/>
      <c r="DN6" s="367"/>
      <c r="DO6" s="367"/>
      <c r="DP6" s="367"/>
      <c r="DQ6" s="367"/>
      <c r="DR6" s="367"/>
      <c r="DS6" s="367"/>
      <c r="DT6" s="367"/>
      <c r="DU6" s="367"/>
      <c r="DV6" s="367"/>
      <c r="DW6" s="367"/>
      <c r="DX6" s="367"/>
      <c r="DY6" s="367"/>
      <c r="DZ6" s="367"/>
      <c r="EA6" s="367"/>
      <c r="EB6" s="367"/>
      <c r="EC6" s="367"/>
      <c r="ED6" s="367"/>
      <c r="EE6" s="367"/>
      <c r="EF6" s="367"/>
      <c r="EG6" s="367"/>
      <c r="EH6" s="367"/>
      <c r="EI6" s="367"/>
      <c r="EJ6" s="367"/>
      <c r="EK6" s="367"/>
      <c r="EL6" s="367"/>
      <c r="EM6" s="367"/>
      <c r="EN6" s="367"/>
      <c r="EO6" s="367"/>
      <c r="EP6" s="367"/>
      <c r="EQ6" s="367"/>
      <c r="ER6" s="367"/>
      <c r="ES6" s="367"/>
      <c r="ET6" s="367"/>
      <c r="EU6" s="367"/>
      <c r="EV6" s="367"/>
      <c r="EW6" s="367"/>
      <c r="EX6" s="367"/>
      <c r="EY6" s="367"/>
      <c r="EZ6" s="367"/>
      <c r="FA6" s="367"/>
      <c r="FB6" s="367"/>
      <c r="FC6" s="367"/>
      <c r="FD6" s="367"/>
      <c r="FE6" s="367"/>
      <c r="FF6" s="367"/>
      <c r="FG6" s="367"/>
      <c r="FH6" s="367"/>
      <c r="FI6" s="367"/>
    </row>
    <row r="7" spans="1:165" x14ac:dyDescent="0.25">
      <c r="CM7" s="368"/>
      <c r="CN7" s="368"/>
      <c r="CO7" s="368"/>
      <c r="CP7" s="368"/>
      <c r="CQ7" s="368"/>
      <c r="CR7" s="368"/>
      <c r="CS7" s="368"/>
      <c r="CT7" s="368"/>
      <c r="CU7" s="368"/>
      <c r="CV7" s="368"/>
      <c r="CW7" s="368"/>
      <c r="CX7" s="368"/>
      <c r="CY7" s="368"/>
      <c r="CZ7" s="368"/>
      <c r="DA7" s="368"/>
      <c r="DB7" s="368"/>
      <c r="DC7" s="368"/>
      <c r="DD7" s="368"/>
      <c r="DE7" s="368"/>
      <c r="DF7" s="368"/>
      <c r="DG7" s="368"/>
      <c r="DH7" s="368"/>
      <c r="DI7" s="368"/>
      <c r="DJ7" s="368"/>
      <c r="DK7" s="368"/>
      <c r="DL7" s="368"/>
      <c r="DM7" s="368"/>
      <c r="DN7" s="368"/>
      <c r="DO7" s="368"/>
      <c r="DP7" s="368"/>
      <c r="DQ7" s="368"/>
      <c r="DR7" s="368"/>
      <c r="DS7" s="368"/>
      <c r="DT7" s="368"/>
      <c r="DU7" s="368"/>
      <c r="DV7" s="368"/>
      <c r="DW7" s="368"/>
      <c r="DX7" s="368"/>
      <c r="DY7" s="368"/>
      <c r="DZ7" s="368"/>
      <c r="EA7" s="368"/>
      <c r="EB7" s="368"/>
      <c r="EC7" s="368"/>
      <c r="ED7" s="368"/>
      <c r="EE7" s="368"/>
      <c r="EF7" s="368"/>
      <c r="EG7" s="368"/>
      <c r="EH7" s="368"/>
      <c r="EI7" s="368"/>
      <c r="EJ7" s="368"/>
      <c r="EK7" s="368"/>
      <c r="EL7" s="368"/>
      <c r="EM7" s="368"/>
      <c r="EN7" s="368"/>
      <c r="EO7" s="368"/>
      <c r="EP7" s="368"/>
      <c r="EQ7" s="368"/>
      <c r="ER7" s="368"/>
      <c r="ES7" s="368"/>
      <c r="ET7" s="368"/>
      <c r="EU7" s="368"/>
      <c r="EV7" s="368"/>
      <c r="EW7" s="368"/>
      <c r="EX7" s="368"/>
      <c r="EY7" s="368"/>
      <c r="EZ7" s="368"/>
      <c r="FA7" s="368"/>
      <c r="FB7" s="368"/>
      <c r="FC7" s="368"/>
      <c r="FD7" s="368"/>
      <c r="FE7" s="368"/>
      <c r="FF7" s="368"/>
      <c r="FG7" s="368"/>
      <c r="FH7" s="368"/>
      <c r="FI7" s="368"/>
    </row>
    <row r="8" spans="1:165" x14ac:dyDescent="0.25">
      <c r="CM8" s="369" t="s">
        <v>37</v>
      </c>
      <c r="CN8" s="369"/>
      <c r="CO8" s="369"/>
      <c r="CP8" s="369"/>
      <c r="CQ8" s="369"/>
      <c r="CR8" s="369"/>
      <c r="CS8" s="369"/>
      <c r="CT8" s="369"/>
      <c r="CU8" s="369"/>
      <c r="CV8" s="369"/>
      <c r="CW8" s="369"/>
      <c r="CX8" s="369"/>
      <c r="CY8" s="369"/>
      <c r="CZ8" s="369"/>
      <c r="DA8" s="369"/>
      <c r="DB8" s="369"/>
      <c r="DC8" s="369"/>
      <c r="DD8" s="369"/>
      <c r="DE8" s="369"/>
      <c r="DF8" s="369"/>
      <c r="DG8" s="369"/>
      <c r="DH8" s="369"/>
      <c r="DI8" s="369"/>
      <c r="DJ8" s="369"/>
      <c r="DK8" s="369"/>
      <c r="DL8" s="369"/>
      <c r="DM8" s="369"/>
      <c r="DN8" s="369"/>
      <c r="DO8" s="369"/>
      <c r="DP8" s="369"/>
      <c r="DQ8" s="369"/>
      <c r="DR8" s="369"/>
      <c r="DS8" s="369"/>
      <c r="DT8" s="369"/>
      <c r="DU8" s="369"/>
      <c r="DV8" s="369"/>
      <c r="DW8" s="369"/>
      <c r="DX8" s="369"/>
      <c r="DY8" s="369"/>
      <c r="DZ8" s="369"/>
      <c r="EA8" s="369"/>
      <c r="EB8" s="369"/>
      <c r="EC8" s="369"/>
      <c r="ED8" s="369"/>
      <c r="EE8" s="369"/>
      <c r="EF8" s="369"/>
      <c r="EG8" s="369"/>
      <c r="EH8" s="369"/>
      <c r="EI8" s="369"/>
      <c r="EJ8" s="369"/>
      <c r="EK8" s="369"/>
      <c r="EL8" s="369"/>
      <c r="EM8" s="369"/>
      <c r="EN8" s="369"/>
      <c r="EO8" s="369"/>
      <c r="EP8" s="369"/>
      <c r="EQ8" s="369"/>
      <c r="ER8" s="369"/>
      <c r="ES8" s="369"/>
      <c r="ET8" s="369"/>
      <c r="EU8" s="369"/>
      <c r="EV8" s="369"/>
      <c r="EW8" s="369"/>
      <c r="EX8" s="369"/>
      <c r="EY8" s="369"/>
      <c r="EZ8" s="369"/>
      <c r="FA8" s="369"/>
      <c r="FB8" s="369"/>
      <c r="FC8" s="369"/>
      <c r="FD8" s="369"/>
      <c r="FE8" s="369"/>
      <c r="FF8" s="369"/>
      <c r="FG8" s="369"/>
      <c r="FH8" s="369"/>
      <c r="FI8" s="369"/>
    </row>
    <row r="9" spans="1:165" x14ac:dyDescent="0.25">
      <c r="EH9" s="163"/>
      <c r="EI9" s="163"/>
      <c r="EJ9" s="163"/>
      <c r="EK9" s="163"/>
      <c r="EL9" s="163"/>
      <c r="EM9" s="163"/>
      <c r="EN9" s="163"/>
      <c r="EO9" s="163"/>
      <c r="EP9" s="163"/>
      <c r="EQ9" s="163"/>
      <c r="ER9" s="163"/>
      <c r="ES9" s="163"/>
      <c r="ET9" s="163"/>
      <c r="EU9" s="163"/>
      <c r="EV9" s="163"/>
      <c r="EW9" s="163"/>
      <c r="EX9" s="163"/>
      <c r="EY9" s="163"/>
      <c r="EZ9" s="163"/>
      <c r="FA9" s="163"/>
      <c r="FB9" s="163"/>
      <c r="FC9" s="163"/>
      <c r="FD9" s="163"/>
      <c r="FE9" s="163"/>
      <c r="FF9" s="163"/>
      <c r="FG9" s="163"/>
      <c r="FH9" s="163"/>
      <c r="FI9" s="164"/>
    </row>
    <row r="10" spans="1:165" ht="16.5" thickBot="1" x14ac:dyDescent="0.3"/>
    <row r="11" spans="1:165" ht="10.5" customHeight="1" x14ac:dyDescent="0.25">
      <c r="A11" s="398" t="s">
        <v>0</v>
      </c>
      <c r="B11" s="399"/>
      <c r="C11" s="399"/>
      <c r="D11" s="399"/>
      <c r="E11" s="399"/>
      <c r="F11" s="399" t="s">
        <v>115</v>
      </c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 t="s">
        <v>116</v>
      </c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  <c r="AL11" s="399"/>
      <c r="AM11" s="399"/>
      <c r="AN11" s="399"/>
      <c r="AO11" s="399"/>
      <c r="AP11" s="399"/>
      <c r="AQ11" s="399"/>
      <c r="AR11" s="399"/>
      <c r="AS11" s="399"/>
      <c r="AT11" s="399"/>
      <c r="AU11" s="399"/>
      <c r="AV11" s="399"/>
      <c r="AW11" s="399"/>
      <c r="AX11" s="399"/>
      <c r="AY11" s="399"/>
      <c r="AZ11" s="399"/>
      <c r="BA11" s="399"/>
      <c r="BB11" s="399"/>
      <c r="BC11" s="399"/>
      <c r="BD11" s="399"/>
      <c r="BE11" s="399"/>
      <c r="BF11" s="399"/>
      <c r="BG11" s="399"/>
      <c r="BH11" s="399"/>
      <c r="BI11" s="399"/>
      <c r="BJ11" s="399"/>
      <c r="BK11" s="399"/>
      <c r="BL11" s="399"/>
      <c r="BM11" s="399"/>
      <c r="BN11" s="399"/>
      <c r="BO11" s="399"/>
      <c r="BP11" s="399"/>
      <c r="BQ11" s="399"/>
      <c r="BR11" s="399"/>
      <c r="BS11" s="399"/>
      <c r="BT11" s="399"/>
      <c r="BU11" s="399"/>
      <c r="BV11" s="399"/>
      <c r="BW11" s="399"/>
      <c r="BX11" s="399"/>
      <c r="BY11" s="399"/>
      <c r="BZ11" s="399"/>
      <c r="CA11" s="399"/>
      <c r="CB11" s="399"/>
      <c r="CC11" s="399"/>
      <c r="CD11" s="399"/>
      <c r="CE11" s="399"/>
      <c r="CF11" s="399"/>
      <c r="CG11" s="399"/>
      <c r="CH11" s="399"/>
      <c r="CI11" s="399"/>
      <c r="CJ11" s="399"/>
      <c r="CK11" s="399"/>
      <c r="CL11" s="399"/>
      <c r="CM11" s="399"/>
      <c r="CN11" s="399"/>
      <c r="CO11" s="399"/>
      <c r="CP11" s="399"/>
      <c r="CQ11" s="399"/>
      <c r="CR11" s="399" t="s">
        <v>117</v>
      </c>
      <c r="CS11" s="399"/>
      <c r="CT11" s="399"/>
      <c r="CU11" s="399"/>
      <c r="CV11" s="399"/>
      <c r="CW11" s="399"/>
      <c r="CX11" s="399"/>
      <c r="CY11" s="399"/>
      <c r="CZ11" s="399"/>
      <c r="DA11" s="399"/>
      <c r="DB11" s="399"/>
      <c r="DC11" s="399"/>
      <c r="DD11" s="399"/>
      <c r="DE11" s="399"/>
      <c r="DF11" s="399"/>
      <c r="DG11" s="399"/>
      <c r="DH11" s="399"/>
      <c r="DI11" s="399"/>
      <c r="DJ11" s="399"/>
      <c r="DK11" s="399"/>
      <c r="DL11" s="399"/>
      <c r="DM11" s="399"/>
      <c r="DN11" s="399"/>
      <c r="DO11" s="399"/>
      <c r="DP11" s="399"/>
      <c r="DQ11" s="399"/>
      <c r="DR11" s="399"/>
      <c r="DS11" s="399"/>
      <c r="DT11" s="399"/>
      <c r="DU11" s="399"/>
      <c r="DV11" s="399"/>
      <c r="DW11" s="399"/>
      <c r="DX11" s="399"/>
      <c r="DY11" s="399"/>
      <c r="DZ11" s="399"/>
      <c r="EA11" s="399"/>
      <c r="EB11" s="399"/>
      <c r="EC11" s="399"/>
      <c r="ED11" s="399"/>
      <c r="EE11" s="399"/>
      <c r="EF11" s="399"/>
      <c r="EG11" s="399"/>
      <c r="EH11" s="399"/>
      <c r="EI11" s="399"/>
      <c r="EJ11" s="399"/>
      <c r="EK11" s="399"/>
      <c r="EL11" s="399"/>
      <c r="EM11" s="399"/>
      <c r="EN11" s="399"/>
      <c r="EO11" s="399"/>
      <c r="EP11" s="399"/>
      <c r="EQ11" s="399"/>
      <c r="ER11" s="399"/>
      <c r="ES11" s="399"/>
      <c r="ET11" s="399"/>
      <c r="EU11" s="399"/>
      <c r="EV11" s="399"/>
      <c r="EW11" s="399"/>
      <c r="EX11" s="399"/>
      <c r="EY11" s="399"/>
      <c r="EZ11" s="399"/>
      <c r="FA11" s="399"/>
      <c r="FB11" s="399"/>
      <c r="FC11" s="399"/>
      <c r="FD11" s="399"/>
      <c r="FE11" s="399"/>
      <c r="FF11" s="399"/>
      <c r="FG11" s="399"/>
      <c r="FH11" s="399"/>
      <c r="FI11" s="402"/>
    </row>
    <row r="12" spans="1:165" ht="10.5" customHeight="1" x14ac:dyDescent="0.25">
      <c r="A12" s="400"/>
      <c r="B12" s="401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401"/>
      <c r="Z12" s="401" t="s">
        <v>63</v>
      </c>
      <c r="AA12" s="401"/>
      <c r="AB12" s="401"/>
      <c r="AC12" s="401"/>
      <c r="AD12" s="401"/>
      <c r="AE12" s="401"/>
      <c r="AF12" s="401"/>
      <c r="AG12" s="401"/>
      <c r="AH12" s="401"/>
      <c r="AI12" s="401"/>
      <c r="AJ12" s="401"/>
      <c r="AK12" s="401"/>
      <c r="AL12" s="401"/>
      <c r="AM12" s="401"/>
      <c r="AN12" s="401"/>
      <c r="AO12" s="401"/>
      <c r="AP12" s="401"/>
      <c r="AQ12" s="401"/>
      <c r="AR12" s="401"/>
      <c r="AS12" s="401"/>
      <c r="AT12" s="401"/>
      <c r="AU12" s="401"/>
      <c r="AV12" s="401"/>
      <c r="AW12" s="401"/>
      <c r="AX12" s="401"/>
      <c r="AY12" s="401"/>
      <c r="AZ12" s="401"/>
      <c r="BA12" s="401"/>
      <c r="BB12" s="401"/>
      <c r="BC12" s="401"/>
      <c r="BD12" s="401"/>
      <c r="BE12" s="401"/>
      <c r="BF12" s="401"/>
      <c r="BG12" s="401"/>
      <c r="BH12" s="401"/>
      <c r="BI12" s="401" t="s">
        <v>20</v>
      </c>
      <c r="BJ12" s="401"/>
      <c r="BK12" s="401"/>
      <c r="BL12" s="401"/>
      <c r="BM12" s="401"/>
      <c r="BN12" s="401"/>
      <c r="BO12" s="401"/>
      <c r="BP12" s="401"/>
      <c r="BQ12" s="401"/>
      <c r="BR12" s="401"/>
      <c r="BS12" s="401"/>
      <c r="BT12" s="401"/>
      <c r="BU12" s="401"/>
      <c r="BV12" s="401"/>
      <c r="BW12" s="401"/>
      <c r="BX12" s="401"/>
      <c r="BY12" s="401"/>
      <c r="BZ12" s="401"/>
      <c r="CA12" s="401"/>
      <c r="CB12" s="401"/>
      <c r="CC12" s="401"/>
      <c r="CD12" s="401"/>
      <c r="CE12" s="401"/>
      <c r="CF12" s="401"/>
      <c r="CG12" s="401"/>
      <c r="CH12" s="401"/>
      <c r="CI12" s="401"/>
      <c r="CJ12" s="401"/>
      <c r="CK12" s="401"/>
      <c r="CL12" s="401"/>
      <c r="CM12" s="401"/>
      <c r="CN12" s="401"/>
      <c r="CO12" s="401"/>
      <c r="CP12" s="401"/>
      <c r="CQ12" s="401"/>
      <c r="CR12" s="401" t="s">
        <v>63</v>
      </c>
      <c r="CS12" s="401"/>
      <c r="CT12" s="401"/>
      <c r="CU12" s="401"/>
      <c r="CV12" s="401"/>
      <c r="CW12" s="401"/>
      <c r="CX12" s="401"/>
      <c r="CY12" s="401"/>
      <c r="CZ12" s="401"/>
      <c r="DA12" s="401"/>
      <c r="DB12" s="401"/>
      <c r="DC12" s="401"/>
      <c r="DD12" s="401"/>
      <c r="DE12" s="401"/>
      <c r="DF12" s="401"/>
      <c r="DG12" s="401"/>
      <c r="DH12" s="401"/>
      <c r="DI12" s="401"/>
      <c r="DJ12" s="401"/>
      <c r="DK12" s="401"/>
      <c r="DL12" s="401"/>
      <c r="DM12" s="401"/>
      <c r="DN12" s="401"/>
      <c r="DO12" s="401"/>
      <c r="DP12" s="401"/>
      <c r="DQ12" s="401"/>
      <c r="DR12" s="401"/>
      <c r="DS12" s="401"/>
      <c r="DT12" s="401"/>
      <c r="DU12" s="401"/>
      <c r="DV12" s="401"/>
      <c r="DW12" s="401"/>
      <c r="DX12" s="401"/>
      <c r="DY12" s="401"/>
      <c r="DZ12" s="401"/>
      <c r="EA12" s="403" t="s">
        <v>20</v>
      </c>
      <c r="EB12" s="403"/>
      <c r="EC12" s="403"/>
      <c r="ED12" s="403"/>
      <c r="EE12" s="403"/>
      <c r="EF12" s="403"/>
      <c r="EG12" s="403"/>
      <c r="EH12" s="403"/>
      <c r="EI12" s="403"/>
      <c r="EJ12" s="403"/>
      <c r="EK12" s="403"/>
      <c r="EL12" s="403"/>
      <c r="EM12" s="403"/>
      <c r="EN12" s="403"/>
      <c r="EO12" s="403"/>
      <c r="EP12" s="403"/>
      <c r="EQ12" s="403"/>
      <c r="ER12" s="403"/>
      <c r="ES12" s="403"/>
      <c r="ET12" s="403"/>
      <c r="EU12" s="403"/>
      <c r="EV12" s="403"/>
      <c r="EW12" s="403"/>
      <c r="EX12" s="403"/>
      <c r="EY12" s="403"/>
      <c r="EZ12" s="403"/>
      <c r="FA12" s="403"/>
      <c r="FB12" s="403"/>
      <c r="FC12" s="403"/>
      <c r="FD12" s="403"/>
      <c r="FE12" s="403"/>
      <c r="FF12" s="403"/>
      <c r="FG12" s="403"/>
      <c r="FH12" s="403"/>
      <c r="FI12" s="404"/>
    </row>
    <row r="13" spans="1:165" ht="10.5" customHeight="1" x14ac:dyDescent="0.25">
      <c r="A13" s="400"/>
      <c r="B13" s="401"/>
      <c r="C13" s="401"/>
      <c r="D13" s="401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401"/>
      <c r="Z13" s="401" t="s">
        <v>118</v>
      </c>
      <c r="AA13" s="401"/>
      <c r="AB13" s="401"/>
      <c r="AC13" s="401"/>
      <c r="AD13" s="401"/>
      <c r="AE13" s="401"/>
      <c r="AF13" s="401"/>
      <c r="AG13" s="401"/>
      <c r="AH13" s="401"/>
      <c r="AI13" s="401"/>
      <c r="AJ13" s="401"/>
      <c r="AK13" s="401"/>
      <c r="AL13" s="401"/>
      <c r="AM13" s="401"/>
      <c r="AN13" s="401"/>
      <c r="AO13" s="401"/>
      <c r="AP13" s="401"/>
      <c r="AQ13" s="401"/>
      <c r="AR13" s="401"/>
      <c r="AS13" s="401"/>
      <c r="AT13" s="401"/>
      <c r="AU13" s="401"/>
      <c r="AV13" s="401"/>
      <c r="AW13" s="401"/>
      <c r="AX13" s="401"/>
      <c r="AY13" s="401"/>
      <c r="AZ13" s="401"/>
      <c r="BA13" s="401"/>
      <c r="BB13" s="401"/>
      <c r="BC13" s="401"/>
      <c r="BD13" s="401"/>
      <c r="BE13" s="401"/>
      <c r="BF13" s="401"/>
      <c r="BG13" s="401"/>
      <c r="BH13" s="401"/>
      <c r="BI13" s="401" t="s">
        <v>118</v>
      </c>
      <c r="BJ13" s="401"/>
      <c r="BK13" s="401"/>
      <c r="BL13" s="401"/>
      <c r="BM13" s="401"/>
      <c r="BN13" s="401"/>
      <c r="BO13" s="401"/>
      <c r="BP13" s="401"/>
      <c r="BQ13" s="401"/>
      <c r="BR13" s="401"/>
      <c r="BS13" s="401"/>
      <c r="BT13" s="401"/>
      <c r="BU13" s="401"/>
      <c r="BV13" s="401"/>
      <c r="BW13" s="401"/>
      <c r="BX13" s="401"/>
      <c r="BY13" s="401"/>
      <c r="BZ13" s="401"/>
      <c r="CA13" s="401"/>
      <c r="CB13" s="401"/>
      <c r="CC13" s="401"/>
      <c r="CD13" s="401"/>
      <c r="CE13" s="401"/>
      <c r="CF13" s="401"/>
      <c r="CG13" s="401"/>
      <c r="CH13" s="401"/>
      <c r="CI13" s="401"/>
      <c r="CJ13" s="401"/>
      <c r="CK13" s="401"/>
      <c r="CL13" s="401"/>
      <c r="CM13" s="401"/>
      <c r="CN13" s="401"/>
      <c r="CO13" s="401"/>
      <c r="CP13" s="401"/>
      <c r="CQ13" s="401"/>
      <c r="CR13" s="401" t="s">
        <v>118</v>
      </c>
      <c r="CS13" s="401"/>
      <c r="CT13" s="401"/>
      <c r="CU13" s="401"/>
      <c r="CV13" s="401"/>
      <c r="CW13" s="401"/>
      <c r="CX13" s="401"/>
      <c r="CY13" s="401"/>
      <c r="CZ13" s="401"/>
      <c r="DA13" s="401"/>
      <c r="DB13" s="401"/>
      <c r="DC13" s="401"/>
      <c r="DD13" s="401"/>
      <c r="DE13" s="401"/>
      <c r="DF13" s="401"/>
      <c r="DG13" s="401"/>
      <c r="DH13" s="401"/>
      <c r="DI13" s="401"/>
      <c r="DJ13" s="401"/>
      <c r="DK13" s="401"/>
      <c r="DL13" s="401"/>
      <c r="DM13" s="401"/>
      <c r="DN13" s="401"/>
      <c r="DO13" s="401"/>
      <c r="DP13" s="401"/>
      <c r="DQ13" s="401"/>
      <c r="DR13" s="401"/>
      <c r="DS13" s="401"/>
      <c r="DT13" s="401"/>
      <c r="DU13" s="401"/>
      <c r="DV13" s="401"/>
      <c r="DW13" s="401"/>
      <c r="DX13" s="401"/>
      <c r="DY13" s="401"/>
      <c r="DZ13" s="401"/>
      <c r="EA13" s="401" t="s">
        <v>118</v>
      </c>
      <c r="EB13" s="401"/>
      <c r="EC13" s="401"/>
      <c r="ED13" s="401"/>
      <c r="EE13" s="401"/>
      <c r="EF13" s="401"/>
      <c r="EG13" s="401"/>
      <c r="EH13" s="401"/>
      <c r="EI13" s="401"/>
      <c r="EJ13" s="401"/>
      <c r="EK13" s="401"/>
      <c r="EL13" s="401"/>
      <c r="EM13" s="401"/>
      <c r="EN13" s="401"/>
      <c r="EO13" s="401"/>
      <c r="EP13" s="401"/>
      <c r="EQ13" s="401"/>
      <c r="ER13" s="401"/>
      <c r="ES13" s="401"/>
      <c r="ET13" s="401"/>
      <c r="EU13" s="401"/>
      <c r="EV13" s="401"/>
      <c r="EW13" s="401"/>
      <c r="EX13" s="401"/>
      <c r="EY13" s="401"/>
      <c r="EZ13" s="401"/>
      <c r="FA13" s="401"/>
      <c r="FB13" s="401"/>
      <c r="FC13" s="401"/>
      <c r="FD13" s="401"/>
      <c r="FE13" s="401"/>
      <c r="FF13" s="401"/>
      <c r="FG13" s="401"/>
      <c r="FH13" s="401"/>
      <c r="FI13" s="405"/>
    </row>
    <row r="14" spans="1:165" ht="10.5" customHeight="1" x14ac:dyDescent="0.25">
      <c r="A14" s="400"/>
      <c r="B14" s="401"/>
      <c r="C14" s="401"/>
      <c r="D14" s="401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401"/>
      <c r="Z14" s="394" t="s">
        <v>10</v>
      </c>
      <c r="AA14" s="394"/>
      <c r="AB14" s="394"/>
      <c r="AC14" s="394"/>
      <c r="AD14" s="394"/>
      <c r="AE14" s="394"/>
      <c r="AF14" s="394"/>
      <c r="AG14" s="394" t="s">
        <v>11</v>
      </c>
      <c r="AH14" s="394"/>
      <c r="AI14" s="394"/>
      <c r="AJ14" s="394"/>
      <c r="AK14" s="394"/>
      <c r="AL14" s="394"/>
      <c r="AM14" s="394"/>
      <c r="AN14" s="394" t="s">
        <v>12</v>
      </c>
      <c r="AO14" s="394"/>
      <c r="AP14" s="394"/>
      <c r="AQ14" s="394"/>
      <c r="AR14" s="394"/>
      <c r="AS14" s="394"/>
      <c r="AT14" s="394"/>
      <c r="AU14" s="394" t="s">
        <v>13</v>
      </c>
      <c r="AV14" s="394"/>
      <c r="AW14" s="394"/>
      <c r="AX14" s="394"/>
      <c r="AY14" s="394"/>
      <c r="AZ14" s="394"/>
      <c r="BA14" s="394"/>
      <c r="BB14" s="394" t="s">
        <v>163</v>
      </c>
      <c r="BC14" s="394"/>
      <c r="BD14" s="394"/>
      <c r="BE14" s="394"/>
      <c r="BF14" s="394"/>
      <c r="BG14" s="394"/>
      <c r="BH14" s="394"/>
      <c r="BI14" s="394" t="s">
        <v>10</v>
      </c>
      <c r="BJ14" s="394"/>
      <c r="BK14" s="394"/>
      <c r="BL14" s="394"/>
      <c r="BM14" s="394"/>
      <c r="BN14" s="394"/>
      <c r="BO14" s="394"/>
      <c r="BP14" s="394" t="s">
        <v>11</v>
      </c>
      <c r="BQ14" s="394"/>
      <c r="BR14" s="394"/>
      <c r="BS14" s="394"/>
      <c r="BT14" s="394"/>
      <c r="BU14" s="394"/>
      <c r="BV14" s="394"/>
      <c r="BW14" s="394" t="s">
        <v>12</v>
      </c>
      <c r="BX14" s="394"/>
      <c r="BY14" s="394"/>
      <c r="BZ14" s="394"/>
      <c r="CA14" s="394"/>
      <c r="CB14" s="394"/>
      <c r="CC14" s="394"/>
      <c r="CD14" s="394" t="s">
        <v>13</v>
      </c>
      <c r="CE14" s="394"/>
      <c r="CF14" s="394"/>
      <c r="CG14" s="394"/>
      <c r="CH14" s="394"/>
      <c r="CI14" s="394"/>
      <c r="CJ14" s="394"/>
      <c r="CK14" s="394" t="s">
        <v>163</v>
      </c>
      <c r="CL14" s="394"/>
      <c r="CM14" s="394"/>
      <c r="CN14" s="394"/>
      <c r="CO14" s="394"/>
      <c r="CP14" s="394"/>
      <c r="CQ14" s="394"/>
      <c r="CR14" s="394" t="s">
        <v>10</v>
      </c>
      <c r="CS14" s="394"/>
      <c r="CT14" s="394"/>
      <c r="CU14" s="394"/>
      <c r="CV14" s="394"/>
      <c r="CW14" s="394"/>
      <c r="CX14" s="394"/>
      <c r="CY14" s="394" t="s">
        <v>11</v>
      </c>
      <c r="CZ14" s="394"/>
      <c r="DA14" s="394"/>
      <c r="DB14" s="394"/>
      <c r="DC14" s="394"/>
      <c r="DD14" s="394"/>
      <c r="DE14" s="394"/>
      <c r="DF14" s="394" t="s">
        <v>12</v>
      </c>
      <c r="DG14" s="394"/>
      <c r="DH14" s="394"/>
      <c r="DI14" s="394"/>
      <c r="DJ14" s="394"/>
      <c r="DK14" s="394"/>
      <c r="DL14" s="394"/>
      <c r="DM14" s="394" t="s">
        <v>13</v>
      </c>
      <c r="DN14" s="394"/>
      <c r="DO14" s="394"/>
      <c r="DP14" s="394"/>
      <c r="DQ14" s="394"/>
      <c r="DR14" s="394"/>
      <c r="DS14" s="394"/>
      <c r="DT14" s="394" t="s">
        <v>163</v>
      </c>
      <c r="DU14" s="394"/>
      <c r="DV14" s="394"/>
      <c r="DW14" s="394"/>
      <c r="DX14" s="394"/>
      <c r="DY14" s="394"/>
      <c r="DZ14" s="394"/>
      <c r="EA14" s="394" t="s">
        <v>10</v>
      </c>
      <c r="EB14" s="394"/>
      <c r="EC14" s="394"/>
      <c r="ED14" s="394"/>
      <c r="EE14" s="394"/>
      <c r="EF14" s="394"/>
      <c r="EG14" s="394"/>
      <c r="EH14" s="394" t="s">
        <v>11</v>
      </c>
      <c r="EI14" s="394"/>
      <c r="EJ14" s="394"/>
      <c r="EK14" s="394"/>
      <c r="EL14" s="394"/>
      <c r="EM14" s="394"/>
      <c r="EN14" s="394"/>
      <c r="EO14" s="394" t="s">
        <v>12</v>
      </c>
      <c r="EP14" s="394"/>
      <c r="EQ14" s="394"/>
      <c r="ER14" s="394"/>
      <c r="ES14" s="394"/>
      <c r="ET14" s="394"/>
      <c r="EU14" s="394"/>
      <c r="EV14" s="394" t="s">
        <v>13</v>
      </c>
      <c r="EW14" s="394"/>
      <c r="EX14" s="394"/>
      <c r="EY14" s="394"/>
      <c r="EZ14" s="394"/>
      <c r="FA14" s="394"/>
      <c r="FB14" s="394"/>
      <c r="FC14" s="394" t="s">
        <v>163</v>
      </c>
      <c r="FD14" s="394"/>
      <c r="FE14" s="394"/>
      <c r="FF14" s="394"/>
      <c r="FG14" s="394"/>
      <c r="FH14" s="394"/>
      <c r="FI14" s="395"/>
    </row>
    <row r="15" spans="1:165" ht="10.5" hidden="1" customHeight="1" x14ac:dyDescent="0.25">
      <c r="A15" s="396">
        <v>1</v>
      </c>
      <c r="B15" s="394"/>
      <c r="C15" s="394"/>
      <c r="D15" s="394"/>
      <c r="E15" s="394"/>
      <c r="F15" s="394">
        <v>2</v>
      </c>
      <c r="G15" s="394"/>
      <c r="H15" s="394"/>
      <c r="I15" s="394"/>
      <c r="J15" s="394"/>
      <c r="K15" s="394"/>
      <c r="L15" s="394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394"/>
      <c r="X15" s="394"/>
      <c r="Y15" s="394"/>
      <c r="Z15" s="394">
        <v>3</v>
      </c>
      <c r="AA15" s="394"/>
      <c r="AB15" s="394"/>
      <c r="AC15" s="394"/>
      <c r="AD15" s="394"/>
      <c r="AE15" s="394"/>
      <c r="AF15" s="394"/>
      <c r="AG15" s="394">
        <v>4</v>
      </c>
      <c r="AH15" s="394"/>
      <c r="AI15" s="394"/>
      <c r="AJ15" s="394"/>
      <c r="AK15" s="394"/>
      <c r="AL15" s="394"/>
      <c r="AM15" s="394"/>
      <c r="AN15" s="394">
        <v>5</v>
      </c>
      <c r="AO15" s="394"/>
      <c r="AP15" s="394"/>
      <c r="AQ15" s="394"/>
      <c r="AR15" s="394"/>
      <c r="AS15" s="394"/>
      <c r="AT15" s="394"/>
      <c r="AU15" s="394">
        <v>6</v>
      </c>
      <c r="AV15" s="394"/>
      <c r="AW15" s="394"/>
      <c r="AX15" s="394"/>
      <c r="AY15" s="394"/>
      <c r="AZ15" s="394"/>
      <c r="BA15" s="394"/>
      <c r="BB15" s="394">
        <v>7</v>
      </c>
      <c r="BC15" s="394"/>
      <c r="BD15" s="394"/>
      <c r="BE15" s="394"/>
      <c r="BF15" s="394"/>
      <c r="BG15" s="394"/>
      <c r="BH15" s="394"/>
      <c r="BI15" s="394">
        <v>8</v>
      </c>
      <c r="BJ15" s="394"/>
      <c r="BK15" s="394"/>
      <c r="BL15" s="394"/>
      <c r="BM15" s="394"/>
      <c r="BN15" s="394"/>
      <c r="BO15" s="394"/>
      <c r="BP15" s="394">
        <v>9</v>
      </c>
      <c r="BQ15" s="394"/>
      <c r="BR15" s="394"/>
      <c r="BS15" s="394"/>
      <c r="BT15" s="394"/>
      <c r="BU15" s="394"/>
      <c r="BV15" s="394"/>
      <c r="BW15" s="394">
        <v>10</v>
      </c>
      <c r="BX15" s="394"/>
      <c r="BY15" s="394"/>
      <c r="BZ15" s="394"/>
      <c r="CA15" s="394"/>
      <c r="CB15" s="394"/>
      <c r="CC15" s="394"/>
      <c r="CD15" s="394">
        <v>11</v>
      </c>
      <c r="CE15" s="394"/>
      <c r="CF15" s="394"/>
      <c r="CG15" s="394"/>
      <c r="CH15" s="394"/>
      <c r="CI15" s="394"/>
      <c r="CJ15" s="394"/>
      <c r="CK15" s="394">
        <v>12</v>
      </c>
      <c r="CL15" s="394"/>
      <c r="CM15" s="394"/>
      <c r="CN15" s="394"/>
      <c r="CO15" s="394"/>
      <c r="CP15" s="394"/>
      <c r="CQ15" s="394"/>
      <c r="CR15" s="394">
        <v>13</v>
      </c>
      <c r="CS15" s="394"/>
      <c r="CT15" s="394"/>
      <c r="CU15" s="394"/>
      <c r="CV15" s="394"/>
      <c r="CW15" s="394"/>
      <c r="CX15" s="394"/>
      <c r="CY15" s="394">
        <v>14</v>
      </c>
      <c r="CZ15" s="394"/>
      <c r="DA15" s="394"/>
      <c r="DB15" s="394"/>
      <c r="DC15" s="394"/>
      <c r="DD15" s="394"/>
      <c r="DE15" s="394"/>
      <c r="DF15" s="394">
        <v>15</v>
      </c>
      <c r="DG15" s="394"/>
      <c r="DH15" s="394"/>
      <c r="DI15" s="394"/>
      <c r="DJ15" s="394"/>
      <c r="DK15" s="394"/>
      <c r="DL15" s="394"/>
      <c r="DM15" s="394">
        <v>16</v>
      </c>
      <c r="DN15" s="394"/>
      <c r="DO15" s="394"/>
      <c r="DP15" s="394"/>
      <c r="DQ15" s="394"/>
      <c r="DR15" s="394"/>
      <c r="DS15" s="394"/>
      <c r="DT15" s="394">
        <v>17</v>
      </c>
      <c r="DU15" s="394"/>
      <c r="DV15" s="394"/>
      <c r="DW15" s="394"/>
      <c r="DX15" s="394"/>
      <c r="DY15" s="394"/>
      <c r="DZ15" s="394"/>
      <c r="EA15" s="394">
        <v>18</v>
      </c>
      <c r="EB15" s="394"/>
      <c r="EC15" s="394"/>
      <c r="ED15" s="394"/>
      <c r="EE15" s="394"/>
      <c r="EF15" s="394"/>
      <c r="EG15" s="394"/>
      <c r="EH15" s="394">
        <v>19</v>
      </c>
      <c r="EI15" s="394"/>
      <c r="EJ15" s="394"/>
      <c r="EK15" s="394"/>
      <c r="EL15" s="394"/>
      <c r="EM15" s="394"/>
      <c r="EN15" s="394"/>
      <c r="EO15" s="394">
        <v>20</v>
      </c>
      <c r="EP15" s="394"/>
      <c r="EQ15" s="394"/>
      <c r="ER15" s="394"/>
      <c r="ES15" s="394"/>
      <c r="ET15" s="394"/>
      <c r="EU15" s="394"/>
      <c r="EV15" s="394">
        <v>21</v>
      </c>
      <c r="EW15" s="394"/>
      <c r="EX15" s="394"/>
      <c r="EY15" s="394"/>
      <c r="EZ15" s="394"/>
      <c r="FA15" s="394"/>
      <c r="FB15" s="394"/>
      <c r="FC15" s="394">
        <v>22</v>
      </c>
      <c r="FD15" s="394"/>
      <c r="FE15" s="394"/>
      <c r="FF15" s="394"/>
      <c r="FG15" s="394"/>
      <c r="FH15" s="394"/>
      <c r="FI15" s="395"/>
    </row>
    <row r="16" spans="1:165" ht="10.5" customHeight="1" x14ac:dyDescent="0.25">
      <c r="A16" s="382" t="s">
        <v>164</v>
      </c>
      <c r="B16" s="383"/>
      <c r="C16" s="383"/>
      <c r="D16" s="383"/>
      <c r="E16" s="383"/>
      <c r="F16" s="384" t="s">
        <v>29</v>
      </c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6"/>
      <c r="Z16" s="387">
        <v>1.3</v>
      </c>
      <c r="AA16" s="388"/>
      <c r="AB16" s="388"/>
      <c r="AC16" s="388"/>
      <c r="AD16" s="388"/>
      <c r="AE16" s="388"/>
      <c r="AF16" s="388"/>
      <c r="AG16" s="387">
        <v>2.1</v>
      </c>
      <c r="AH16" s="388"/>
      <c r="AI16" s="388"/>
      <c r="AJ16" s="388"/>
      <c r="AK16" s="388"/>
      <c r="AL16" s="388"/>
      <c r="AM16" s="388"/>
      <c r="AN16" s="387">
        <v>2.1</v>
      </c>
      <c r="AO16" s="388"/>
      <c r="AP16" s="388"/>
      <c r="AQ16" s="388"/>
      <c r="AR16" s="388"/>
      <c r="AS16" s="388"/>
      <c r="AT16" s="388"/>
      <c r="AU16" s="387">
        <v>0.66</v>
      </c>
      <c r="AV16" s="388"/>
      <c r="AW16" s="388"/>
      <c r="AX16" s="388"/>
      <c r="AY16" s="388"/>
      <c r="AZ16" s="388"/>
      <c r="BA16" s="388"/>
      <c r="BB16" s="392">
        <v>6.16</v>
      </c>
      <c r="BC16" s="392"/>
      <c r="BD16" s="392"/>
      <c r="BE16" s="392"/>
      <c r="BF16" s="392"/>
      <c r="BG16" s="392"/>
      <c r="BH16" s="392"/>
      <c r="BI16" s="393">
        <v>0.34</v>
      </c>
      <c r="BJ16" s="393"/>
      <c r="BK16" s="393"/>
      <c r="BL16" s="393"/>
      <c r="BM16" s="393"/>
      <c r="BN16" s="393"/>
      <c r="BO16" s="393"/>
      <c r="BP16" s="393">
        <v>0</v>
      </c>
      <c r="BQ16" s="393"/>
      <c r="BR16" s="393"/>
      <c r="BS16" s="393"/>
      <c r="BT16" s="393"/>
      <c r="BU16" s="393"/>
      <c r="BV16" s="393"/>
      <c r="BW16" s="393">
        <v>0</v>
      </c>
      <c r="BX16" s="393"/>
      <c r="BY16" s="393"/>
      <c r="BZ16" s="393"/>
      <c r="CA16" s="393"/>
      <c r="CB16" s="393"/>
      <c r="CC16" s="393"/>
      <c r="CD16" s="393">
        <v>0.57018371310244076</v>
      </c>
      <c r="CE16" s="393"/>
      <c r="CF16" s="393"/>
      <c r="CG16" s="393"/>
      <c r="CH16" s="393"/>
      <c r="CI16" s="393"/>
      <c r="CJ16" s="393"/>
      <c r="CK16" s="393">
        <v>0.91018371310244084</v>
      </c>
      <c r="CL16" s="393"/>
      <c r="CM16" s="393"/>
      <c r="CN16" s="393"/>
      <c r="CO16" s="393"/>
      <c r="CP16" s="393"/>
      <c r="CQ16" s="393"/>
      <c r="CR16" s="375">
        <v>1.3</v>
      </c>
      <c r="CS16" s="376"/>
      <c r="CT16" s="376"/>
      <c r="CU16" s="376"/>
      <c r="CV16" s="376"/>
      <c r="CW16" s="376"/>
      <c r="CX16" s="377"/>
      <c r="CY16" s="375">
        <v>2.1</v>
      </c>
      <c r="CZ16" s="376"/>
      <c r="DA16" s="376"/>
      <c r="DB16" s="376"/>
      <c r="DC16" s="376"/>
      <c r="DD16" s="376"/>
      <c r="DE16" s="377"/>
      <c r="DF16" s="375">
        <v>2.1</v>
      </c>
      <c r="DG16" s="376"/>
      <c r="DH16" s="376"/>
      <c r="DI16" s="376"/>
      <c r="DJ16" s="376"/>
      <c r="DK16" s="376"/>
      <c r="DL16" s="377"/>
      <c r="DM16" s="375">
        <v>0.66</v>
      </c>
      <c r="DN16" s="376"/>
      <c r="DO16" s="376"/>
      <c r="DP16" s="376"/>
      <c r="DQ16" s="376"/>
      <c r="DR16" s="376"/>
      <c r="DS16" s="377"/>
      <c r="DT16" s="373">
        <v>6.16</v>
      </c>
      <c r="DU16" s="373"/>
      <c r="DV16" s="373"/>
      <c r="DW16" s="373"/>
      <c r="DX16" s="373"/>
      <c r="DY16" s="373"/>
      <c r="DZ16" s="373"/>
      <c r="EA16" s="373">
        <v>0.34</v>
      </c>
      <c r="EB16" s="373"/>
      <c r="EC16" s="373"/>
      <c r="ED16" s="373"/>
      <c r="EE16" s="373"/>
      <c r="EF16" s="373"/>
      <c r="EG16" s="373"/>
      <c r="EH16" s="373">
        <v>0</v>
      </c>
      <c r="EI16" s="373"/>
      <c r="EJ16" s="373"/>
      <c r="EK16" s="373"/>
      <c r="EL16" s="373"/>
      <c r="EM16" s="373"/>
      <c r="EN16" s="373"/>
      <c r="EO16" s="373">
        <v>0</v>
      </c>
      <c r="EP16" s="373"/>
      <c r="EQ16" s="373"/>
      <c r="ER16" s="373"/>
      <c r="ES16" s="373"/>
      <c r="ET16" s="373"/>
      <c r="EU16" s="373"/>
      <c r="EV16" s="373">
        <v>0.57018371310244076</v>
      </c>
      <c r="EW16" s="373"/>
      <c r="EX16" s="373"/>
      <c r="EY16" s="373"/>
      <c r="EZ16" s="373"/>
      <c r="FA16" s="373"/>
      <c r="FB16" s="373"/>
      <c r="FC16" s="373">
        <v>0.91018371310244084</v>
      </c>
      <c r="FD16" s="373"/>
      <c r="FE16" s="373"/>
      <c r="FF16" s="373"/>
      <c r="FG16" s="373"/>
      <c r="FH16" s="373"/>
      <c r="FI16" s="374"/>
    </row>
    <row r="17" spans="1:165" ht="10.5" customHeight="1" x14ac:dyDescent="0.25">
      <c r="A17" s="382" t="s">
        <v>165</v>
      </c>
      <c r="B17" s="383"/>
      <c r="C17" s="383"/>
      <c r="D17" s="383"/>
      <c r="E17" s="383"/>
      <c r="F17" s="384" t="s">
        <v>31</v>
      </c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5"/>
      <c r="Y17" s="386"/>
      <c r="Z17" s="387">
        <v>1.8</v>
      </c>
      <c r="AA17" s="388"/>
      <c r="AB17" s="388"/>
      <c r="AC17" s="388"/>
      <c r="AD17" s="388"/>
      <c r="AE17" s="388"/>
      <c r="AF17" s="388"/>
      <c r="AG17" s="387">
        <v>3.1</v>
      </c>
      <c r="AH17" s="388"/>
      <c r="AI17" s="388"/>
      <c r="AJ17" s="388"/>
      <c r="AK17" s="388"/>
      <c r="AL17" s="388"/>
      <c r="AM17" s="388"/>
      <c r="AN17" s="387">
        <v>3.1</v>
      </c>
      <c r="AO17" s="388"/>
      <c r="AP17" s="388"/>
      <c r="AQ17" s="388"/>
      <c r="AR17" s="388"/>
      <c r="AS17" s="388"/>
      <c r="AT17" s="388"/>
      <c r="AU17" s="387">
        <v>2.42</v>
      </c>
      <c r="AV17" s="388"/>
      <c r="AW17" s="388"/>
      <c r="AX17" s="388"/>
      <c r="AY17" s="388"/>
      <c r="AZ17" s="388"/>
      <c r="BA17" s="388"/>
      <c r="BB17" s="392">
        <v>10.42</v>
      </c>
      <c r="BC17" s="392"/>
      <c r="BD17" s="392"/>
      <c r="BE17" s="392"/>
      <c r="BF17" s="392"/>
      <c r="BG17" s="392"/>
      <c r="BH17" s="392"/>
      <c r="BI17" s="393">
        <v>0.19</v>
      </c>
      <c r="BJ17" s="393"/>
      <c r="BK17" s="393"/>
      <c r="BL17" s="393"/>
      <c r="BM17" s="393"/>
      <c r="BN17" s="393"/>
      <c r="BO17" s="393"/>
      <c r="BP17" s="393">
        <v>0</v>
      </c>
      <c r="BQ17" s="393"/>
      <c r="BR17" s="393"/>
      <c r="BS17" s="393"/>
      <c r="BT17" s="393"/>
      <c r="BU17" s="393"/>
      <c r="BV17" s="393"/>
      <c r="BW17" s="393">
        <v>0.21000000000000002</v>
      </c>
      <c r="BX17" s="393"/>
      <c r="BY17" s="393"/>
      <c r="BZ17" s="393"/>
      <c r="CA17" s="393"/>
      <c r="CB17" s="393"/>
      <c r="CC17" s="393"/>
      <c r="CD17" s="393">
        <v>0.98092852979698852</v>
      </c>
      <c r="CE17" s="393"/>
      <c r="CF17" s="393"/>
      <c r="CG17" s="393"/>
      <c r="CH17" s="393"/>
      <c r="CI17" s="393"/>
      <c r="CJ17" s="393"/>
      <c r="CK17" s="393">
        <v>1.3809285297969884</v>
      </c>
      <c r="CL17" s="393"/>
      <c r="CM17" s="393"/>
      <c r="CN17" s="393"/>
      <c r="CO17" s="393"/>
      <c r="CP17" s="393"/>
      <c r="CQ17" s="393"/>
      <c r="CR17" s="375">
        <v>1.8</v>
      </c>
      <c r="CS17" s="376"/>
      <c r="CT17" s="376"/>
      <c r="CU17" s="376"/>
      <c r="CV17" s="376"/>
      <c r="CW17" s="376"/>
      <c r="CX17" s="377"/>
      <c r="CY17" s="375">
        <v>3.1</v>
      </c>
      <c r="CZ17" s="376"/>
      <c r="DA17" s="376"/>
      <c r="DB17" s="376"/>
      <c r="DC17" s="376"/>
      <c r="DD17" s="376"/>
      <c r="DE17" s="377"/>
      <c r="DF17" s="375">
        <v>3.1</v>
      </c>
      <c r="DG17" s="376"/>
      <c r="DH17" s="376"/>
      <c r="DI17" s="376"/>
      <c r="DJ17" s="376"/>
      <c r="DK17" s="376"/>
      <c r="DL17" s="377"/>
      <c r="DM17" s="375">
        <v>2.42</v>
      </c>
      <c r="DN17" s="376"/>
      <c r="DO17" s="376"/>
      <c r="DP17" s="376"/>
      <c r="DQ17" s="376"/>
      <c r="DR17" s="376"/>
      <c r="DS17" s="377"/>
      <c r="DT17" s="373">
        <v>10.42</v>
      </c>
      <c r="DU17" s="373"/>
      <c r="DV17" s="373"/>
      <c r="DW17" s="373"/>
      <c r="DX17" s="373"/>
      <c r="DY17" s="373"/>
      <c r="DZ17" s="373"/>
      <c r="EA17" s="373">
        <v>0.19</v>
      </c>
      <c r="EB17" s="373"/>
      <c r="EC17" s="373"/>
      <c r="ED17" s="373"/>
      <c r="EE17" s="373"/>
      <c r="EF17" s="373"/>
      <c r="EG17" s="373"/>
      <c r="EH17" s="373">
        <v>0</v>
      </c>
      <c r="EI17" s="373"/>
      <c r="EJ17" s="373"/>
      <c r="EK17" s="373"/>
      <c r="EL17" s="373"/>
      <c r="EM17" s="373"/>
      <c r="EN17" s="373"/>
      <c r="EO17" s="373">
        <v>0.21000000000000002</v>
      </c>
      <c r="EP17" s="373"/>
      <c r="EQ17" s="373"/>
      <c r="ER17" s="373"/>
      <c r="ES17" s="373"/>
      <c r="ET17" s="373"/>
      <c r="EU17" s="373"/>
      <c r="EV17" s="373">
        <v>0.98092852979698852</v>
      </c>
      <c r="EW17" s="373"/>
      <c r="EX17" s="373"/>
      <c r="EY17" s="373"/>
      <c r="EZ17" s="373"/>
      <c r="FA17" s="373"/>
      <c r="FB17" s="373"/>
      <c r="FC17" s="373">
        <v>1.3809285297969884</v>
      </c>
      <c r="FD17" s="373"/>
      <c r="FE17" s="373"/>
      <c r="FF17" s="373"/>
      <c r="FG17" s="373"/>
      <c r="FH17" s="373"/>
      <c r="FI17" s="374"/>
    </row>
    <row r="18" spans="1:165" ht="10.5" customHeight="1" x14ac:dyDescent="0.25">
      <c r="A18" s="382" t="s">
        <v>166</v>
      </c>
      <c r="B18" s="383"/>
      <c r="C18" s="383"/>
      <c r="D18" s="383"/>
      <c r="E18" s="383"/>
      <c r="F18" s="384" t="s">
        <v>33</v>
      </c>
      <c r="G18" s="385"/>
      <c r="H18" s="385"/>
      <c r="I18" s="385"/>
      <c r="J18" s="385"/>
      <c r="K18" s="385"/>
      <c r="L18" s="385"/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6"/>
      <c r="Z18" s="387">
        <v>0.85</v>
      </c>
      <c r="AA18" s="388"/>
      <c r="AB18" s="388"/>
      <c r="AC18" s="388"/>
      <c r="AD18" s="388"/>
      <c r="AE18" s="388"/>
      <c r="AF18" s="388"/>
      <c r="AG18" s="387">
        <v>7.3</v>
      </c>
      <c r="AH18" s="388"/>
      <c r="AI18" s="388"/>
      <c r="AJ18" s="388"/>
      <c r="AK18" s="388"/>
      <c r="AL18" s="388"/>
      <c r="AM18" s="388"/>
      <c r="AN18" s="387">
        <v>7.4</v>
      </c>
      <c r="AO18" s="388"/>
      <c r="AP18" s="388"/>
      <c r="AQ18" s="388"/>
      <c r="AR18" s="388"/>
      <c r="AS18" s="388"/>
      <c r="AT18" s="388"/>
      <c r="AU18" s="387">
        <v>3.2</v>
      </c>
      <c r="AV18" s="388"/>
      <c r="AW18" s="388"/>
      <c r="AX18" s="388"/>
      <c r="AY18" s="388"/>
      <c r="AZ18" s="388"/>
      <c r="BA18" s="388"/>
      <c r="BB18" s="392">
        <v>18.75</v>
      </c>
      <c r="BC18" s="392"/>
      <c r="BD18" s="392"/>
      <c r="BE18" s="392"/>
      <c r="BF18" s="392"/>
      <c r="BG18" s="392"/>
      <c r="BH18" s="392"/>
      <c r="BI18" s="393"/>
      <c r="BJ18" s="393"/>
      <c r="BK18" s="393"/>
      <c r="BL18" s="393"/>
      <c r="BM18" s="393"/>
      <c r="BN18" s="393"/>
      <c r="BO18" s="393"/>
      <c r="BP18" s="393">
        <v>0.15</v>
      </c>
      <c r="BQ18" s="393"/>
      <c r="BR18" s="393"/>
      <c r="BS18" s="393"/>
      <c r="BT18" s="393"/>
      <c r="BU18" s="393"/>
      <c r="BV18" s="393"/>
      <c r="BW18" s="393">
        <v>0</v>
      </c>
      <c r="BX18" s="393"/>
      <c r="BY18" s="393"/>
      <c r="BZ18" s="393"/>
      <c r="CA18" s="393"/>
      <c r="CB18" s="393"/>
      <c r="CC18" s="393"/>
      <c r="CD18" s="393">
        <v>0.67043718971956268</v>
      </c>
      <c r="CE18" s="393"/>
      <c r="CF18" s="393"/>
      <c r="CG18" s="393"/>
      <c r="CH18" s="393"/>
      <c r="CI18" s="393"/>
      <c r="CJ18" s="393"/>
      <c r="CK18" s="393">
        <v>0.8204371897195627</v>
      </c>
      <c r="CL18" s="393"/>
      <c r="CM18" s="393"/>
      <c r="CN18" s="393"/>
      <c r="CO18" s="393"/>
      <c r="CP18" s="393"/>
      <c r="CQ18" s="393"/>
      <c r="CR18" s="375">
        <v>0.85</v>
      </c>
      <c r="CS18" s="376"/>
      <c r="CT18" s="376"/>
      <c r="CU18" s="376"/>
      <c r="CV18" s="376"/>
      <c r="CW18" s="376"/>
      <c r="CX18" s="377"/>
      <c r="CY18" s="375">
        <v>7.3</v>
      </c>
      <c r="CZ18" s="376"/>
      <c r="DA18" s="376"/>
      <c r="DB18" s="376"/>
      <c r="DC18" s="376"/>
      <c r="DD18" s="376"/>
      <c r="DE18" s="377"/>
      <c r="DF18" s="375">
        <v>7.4</v>
      </c>
      <c r="DG18" s="376"/>
      <c r="DH18" s="376"/>
      <c r="DI18" s="376"/>
      <c r="DJ18" s="376"/>
      <c r="DK18" s="376"/>
      <c r="DL18" s="377"/>
      <c r="DM18" s="375">
        <v>3.2</v>
      </c>
      <c r="DN18" s="376"/>
      <c r="DO18" s="376"/>
      <c r="DP18" s="376"/>
      <c r="DQ18" s="376"/>
      <c r="DR18" s="376"/>
      <c r="DS18" s="377"/>
      <c r="DT18" s="373">
        <v>18.75</v>
      </c>
      <c r="DU18" s="373"/>
      <c r="DV18" s="373"/>
      <c r="DW18" s="373"/>
      <c r="DX18" s="373"/>
      <c r="DY18" s="373"/>
      <c r="DZ18" s="373"/>
      <c r="EA18" s="373">
        <v>0</v>
      </c>
      <c r="EB18" s="373"/>
      <c r="EC18" s="373"/>
      <c r="ED18" s="373"/>
      <c r="EE18" s="373"/>
      <c r="EF18" s="373"/>
      <c r="EG18" s="373"/>
      <c r="EH18" s="373">
        <v>0.15</v>
      </c>
      <c r="EI18" s="373"/>
      <c r="EJ18" s="373"/>
      <c r="EK18" s="373"/>
      <c r="EL18" s="373"/>
      <c r="EM18" s="373"/>
      <c r="EN18" s="373"/>
      <c r="EO18" s="373">
        <v>0</v>
      </c>
      <c r="EP18" s="373"/>
      <c r="EQ18" s="373"/>
      <c r="ER18" s="373"/>
      <c r="ES18" s="373"/>
      <c r="ET18" s="373"/>
      <c r="EU18" s="373"/>
      <c r="EV18" s="373">
        <v>0.67043718971956268</v>
      </c>
      <c r="EW18" s="373"/>
      <c r="EX18" s="373"/>
      <c r="EY18" s="373"/>
      <c r="EZ18" s="373"/>
      <c r="FA18" s="373"/>
      <c r="FB18" s="373"/>
      <c r="FC18" s="373">
        <v>0.8204371897195627</v>
      </c>
      <c r="FD18" s="373"/>
      <c r="FE18" s="373"/>
      <c r="FF18" s="373"/>
      <c r="FG18" s="373"/>
      <c r="FH18" s="373"/>
      <c r="FI18" s="374"/>
    </row>
    <row r="19" spans="1:165" ht="10.5" customHeight="1" x14ac:dyDescent="0.25">
      <c r="A19" s="382" t="s">
        <v>167</v>
      </c>
      <c r="B19" s="383"/>
      <c r="C19" s="383"/>
      <c r="D19" s="383"/>
      <c r="E19" s="383"/>
      <c r="F19" s="384" t="s">
        <v>35</v>
      </c>
      <c r="G19" s="385"/>
      <c r="H19" s="385"/>
      <c r="I19" s="385"/>
      <c r="J19" s="385"/>
      <c r="K19" s="385"/>
      <c r="L19" s="385"/>
      <c r="M19" s="385"/>
      <c r="N19" s="385"/>
      <c r="O19" s="385"/>
      <c r="P19" s="385"/>
      <c r="Q19" s="385"/>
      <c r="R19" s="385"/>
      <c r="S19" s="385"/>
      <c r="T19" s="385"/>
      <c r="U19" s="385"/>
      <c r="V19" s="385"/>
      <c r="W19" s="385"/>
      <c r="X19" s="385"/>
      <c r="Y19" s="386"/>
      <c r="Z19" s="387" t="s">
        <v>239</v>
      </c>
      <c r="AA19" s="388"/>
      <c r="AB19" s="388"/>
      <c r="AC19" s="388"/>
      <c r="AD19" s="388"/>
      <c r="AE19" s="388"/>
      <c r="AF19" s="388"/>
      <c r="AG19" s="387">
        <v>2.2999999999999998</v>
      </c>
      <c r="AH19" s="388"/>
      <c r="AI19" s="388"/>
      <c r="AJ19" s="388"/>
      <c r="AK19" s="388"/>
      <c r="AL19" s="388"/>
      <c r="AM19" s="388"/>
      <c r="AN19" s="387">
        <v>2.5</v>
      </c>
      <c r="AO19" s="388"/>
      <c r="AP19" s="388"/>
      <c r="AQ19" s="388"/>
      <c r="AR19" s="388"/>
      <c r="AS19" s="388"/>
      <c r="AT19" s="388"/>
      <c r="AU19" s="387">
        <v>0.8</v>
      </c>
      <c r="AV19" s="388"/>
      <c r="AW19" s="388"/>
      <c r="AX19" s="388"/>
      <c r="AY19" s="388"/>
      <c r="AZ19" s="388"/>
      <c r="BA19" s="388"/>
      <c r="BB19" s="392">
        <v>5.6</v>
      </c>
      <c r="BC19" s="392"/>
      <c r="BD19" s="392"/>
      <c r="BE19" s="392"/>
      <c r="BF19" s="392"/>
      <c r="BG19" s="392"/>
      <c r="BH19" s="392"/>
      <c r="BI19" s="393">
        <v>0.33</v>
      </c>
      <c r="BJ19" s="393"/>
      <c r="BK19" s="393"/>
      <c r="BL19" s="393"/>
      <c r="BM19" s="393"/>
      <c r="BN19" s="393"/>
      <c r="BO19" s="393"/>
      <c r="BP19" s="393">
        <v>0</v>
      </c>
      <c r="BQ19" s="393"/>
      <c r="BR19" s="393"/>
      <c r="BS19" s="393"/>
      <c r="BT19" s="393"/>
      <c r="BU19" s="393"/>
      <c r="BV19" s="393"/>
      <c r="BW19" s="393">
        <v>0</v>
      </c>
      <c r="BX19" s="393"/>
      <c r="BY19" s="393"/>
      <c r="BZ19" s="393"/>
      <c r="CA19" s="393"/>
      <c r="CB19" s="393"/>
      <c r="CC19" s="393"/>
      <c r="CD19" s="393">
        <v>0</v>
      </c>
      <c r="CE19" s="393"/>
      <c r="CF19" s="393"/>
      <c r="CG19" s="393"/>
      <c r="CH19" s="393"/>
      <c r="CI19" s="393"/>
      <c r="CJ19" s="393"/>
      <c r="CK19" s="393">
        <v>0.33</v>
      </c>
      <c r="CL19" s="393"/>
      <c r="CM19" s="393"/>
      <c r="CN19" s="393"/>
      <c r="CO19" s="393"/>
      <c r="CP19" s="393"/>
      <c r="CQ19" s="393"/>
      <c r="CR19" s="375" t="s">
        <v>239</v>
      </c>
      <c r="CS19" s="376"/>
      <c r="CT19" s="376"/>
      <c r="CU19" s="376"/>
      <c r="CV19" s="376"/>
      <c r="CW19" s="376"/>
      <c r="CX19" s="377"/>
      <c r="CY19" s="375">
        <v>2.2999999999999998</v>
      </c>
      <c r="CZ19" s="376"/>
      <c r="DA19" s="376"/>
      <c r="DB19" s="376"/>
      <c r="DC19" s="376"/>
      <c r="DD19" s="376"/>
      <c r="DE19" s="377"/>
      <c r="DF19" s="375">
        <v>2.5</v>
      </c>
      <c r="DG19" s="376"/>
      <c r="DH19" s="376"/>
      <c r="DI19" s="376"/>
      <c r="DJ19" s="376"/>
      <c r="DK19" s="376"/>
      <c r="DL19" s="377"/>
      <c r="DM19" s="375">
        <v>0.8</v>
      </c>
      <c r="DN19" s="376"/>
      <c r="DO19" s="376"/>
      <c r="DP19" s="376"/>
      <c r="DQ19" s="376"/>
      <c r="DR19" s="376"/>
      <c r="DS19" s="377"/>
      <c r="DT19" s="373">
        <v>5.6</v>
      </c>
      <c r="DU19" s="373"/>
      <c r="DV19" s="373"/>
      <c r="DW19" s="373"/>
      <c r="DX19" s="373"/>
      <c r="DY19" s="373"/>
      <c r="DZ19" s="373"/>
      <c r="EA19" s="373">
        <v>0.33</v>
      </c>
      <c r="EB19" s="373"/>
      <c r="EC19" s="373"/>
      <c r="ED19" s="373"/>
      <c r="EE19" s="373"/>
      <c r="EF19" s="373"/>
      <c r="EG19" s="373"/>
      <c r="EH19" s="373">
        <v>0</v>
      </c>
      <c r="EI19" s="373"/>
      <c r="EJ19" s="373"/>
      <c r="EK19" s="373"/>
      <c r="EL19" s="373"/>
      <c r="EM19" s="373"/>
      <c r="EN19" s="373"/>
      <c r="EO19" s="373">
        <v>0</v>
      </c>
      <c r="EP19" s="373"/>
      <c r="EQ19" s="373"/>
      <c r="ER19" s="373"/>
      <c r="ES19" s="373"/>
      <c r="ET19" s="373"/>
      <c r="EU19" s="373"/>
      <c r="EV19" s="373">
        <v>0</v>
      </c>
      <c r="EW19" s="373"/>
      <c r="EX19" s="373"/>
      <c r="EY19" s="373"/>
      <c r="EZ19" s="373"/>
      <c r="FA19" s="373"/>
      <c r="FB19" s="373"/>
      <c r="FC19" s="373">
        <v>0.33</v>
      </c>
      <c r="FD19" s="373"/>
      <c r="FE19" s="373"/>
      <c r="FF19" s="373"/>
      <c r="FG19" s="373"/>
      <c r="FH19" s="373"/>
      <c r="FI19" s="374"/>
    </row>
    <row r="20" spans="1:165" ht="10.5" customHeight="1" x14ac:dyDescent="0.25">
      <c r="A20" s="382" t="s">
        <v>168</v>
      </c>
      <c r="B20" s="383"/>
      <c r="C20" s="383"/>
      <c r="D20" s="383"/>
      <c r="E20" s="383"/>
      <c r="F20" s="384" t="s">
        <v>172</v>
      </c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5"/>
      <c r="Y20" s="386"/>
      <c r="Z20" s="387">
        <v>0</v>
      </c>
      <c r="AA20" s="388"/>
      <c r="AB20" s="388"/>
      <c r="AC20" s="388"/>
      <c r="AD20" s="388"/>
      <c r="AE20" s="388"/>
      <c r="AF20" s="388"/>
      <c r="AG20" s="387">
        <v>0</v>
      </c>
      <c r="AH20" s="388"/>
      <c r="AI20" s="388"/>
      <c r="AJ20" s="388"/>
      <c r="AK20" s="388"/>
      <c r="AL20" s="388"/>
      <c r="AM20" s="388"/>
      <c r="AN20" s="387">
        <v>0</v>
      </c>
      <c r="AO20" s="388"/>
      <c r="AP20" s="388"/>
      <c r="AQ20" s="388"/>
      <c r="AR20" s="388"/>
      <c r="AS20" s="388"/>
      <c r="AT20" s="388"/>
      <c r="AU20" s="387">
        <v>0</v>
      </c>
      <c r="AV20" s="388"/>
      <c r="AW20" s="388"/>
      <c r="AX20" s="388"/>
      <c r="AY20" s="388"/>
      <c r="AZ20" s="388"/>
      <c r="BA20" s="388"/>
      <c r="BB20" s="392">
        <v>0</v>
      </c>
      <c r="BC20" s="392"/>
      <c r="BD20" s="392"/>
      <c r="BE20" s="392"/>
      <c r="BF20" s="392"/>
      <c r="BG20" s="392"/>
      <c r="BH20" s="392"/>
      <c r="BI20" s="393"/>
      <c r="BJ20" s="393"/>
      <c r="BK20" s="393"/>
      <c r="BL20" s="393"/>
      <c r="BM20" s="393"/>
      <c r="BN20" s="393"/>
      <c r="BO20" s="393"/>
      <c r="BP20" s="393"/>
      <c r="BQ20" s="393"/>
      <c r="BR20" s="393"/>
      <c r="BS20" s="393"/>
      <c r="BT20" s="393"/>
      <c r="BU20" s="393"/>
      <c r="BV20" s="393"/>
      <c r="BW20" s="393"/>
      <c r="BX20" s="393"/>
      <c r="BY20" s="393"/>
      <c r="BZ20" s="393"/>
      <c r="CA20" s="393"/>
      <c r="CB20" s="393"/>
      <c r="CC20" s="393"/>
      <c r="CD20" s="393"/>
      <c r="CE20" s="393"/>
      <c r="CF20" s="393"/>
      <c r="CG20" s="393"/>
      <c r="CH20" s="393"/>
      <c r="CI20" s="393"/>
      <c r="CJ20" s="393"/>
      <c r="CK20" s="393">
        <v>0</v>
      </c>
      <c r="CL20" s="393"/>
      <c r="CM20" s="393"/>
      <c r="CN20" s="393"/>
      <c r="CO20" s="393"/>
      <c r="CP20" s="393"/>
      <c r="CQ20" s="393"/>
      <c r="CR20" s="375">
        <v>0</v>
      </c>
      <c r="CS20" s="376"/>
      <c r="CT20" s="376"/>
      <c r="CU20" s="376"/>
      <c r="CV20" s="376"/>
      <c r="CW20" s="376"/>
      <c r="CX20" s="377"/>
      <c r="CY20" s="375">
        <v>0</v>
      </c>
      <c r="CZ20" s="376"/>
      <c r="DA20" s="376"/>
      <c r="DB20" s="376"/>
      <c r="DC20" s="376"/>
      <c r="DD20" s="376"/>
      <c r="DE20" s="377"/>
      <c r="DF20" s="375">
        <v>0</v>
      </c>
      <c r="DG20" s="376"/>
      <c r="DH20" s="376"/>
      <c r="DI20" s="376"/>
      <c r="DJ20" s="376"/>
      <c r="DK20" s="376"/>
      <c r="DL20" s="377"/>
      <c r="DM20" s="375">
        <v>0</v>
      </c>
      <c r="DN20" s="376"/>
      <c r="DO20" s="376"/>
      <c r="DP20" s="376"/>
      <c r="DQ20" s="376"/>
      <c r="DR20" s="376"/>
      <c r="DS20" s="377"/>
      <c r="DT20" s="373" t="s">
        <v>239</v>
      </c>
      <c r="DU20" s="373"/>
      <c r="DV20" s="373"/>
      <c r="DW20" s="373"/>
      <c r="DX20" s="373"/>
      <c r="DY20" s="373"/>
      <c r="DZ20" s="373"/>
      <c r="EA20" s="373">
        <v>0</v>
      </c>
      <c r="EB20" s="373"/>
      <c r="EC20" s="373"/>
      <c r="ED20" s="373"/>
      <c r="EE20" s="373"/>
      <c r="EF20" s="373"/>
      <c r="EG20" s="373"/>
      <c r="EH20" s="373">
        <v>0</v>
      </c>
      <c r="EI20" s="373"/>
      <c r="EJ20" s="373"/>
      <c r="EK20" s="373"/>
      <c r="EL20" s="373"/>
      <c r="EM20" s="373"/>
      <c r="EN20" s="373"/>
      <c r="EO20" s="373">
        <v>0</v>
      </c>
      <c r="EP20" s="373"/>
      <c r="EQ20" s="373"/>
      <c r="ER20" s="373"/>
      <c r="ES20" s="373"/>
      <c r="ET20" s="373"/>
      <c r="EU20" s="373"/>
      <c r="EV20" s="373">
        <v>0</v>
      </c>
      <c r="EW20" s="373"/>
      <c r="EX20" s="373"/>
      <c r="EY20" s="373"/>
      <c r="EZ20" s="373"/>
      <c r="FA20" s="373"/>
      <c r="FB20" s="373"/>
      <c r="FC20" s="373">
        <v>0</v>
      </c>
      <c r="FD20" s="373"/>
      <c r="FE20" s="373"/>
      <c r="FF20" s="373"/>
      <c r="FG20" s="373"/>
      <c r="FH20" s="373"/>
      <c r="FI20" s="374"/>
    </row>
    <row r="21" spans="1:165" ht="10.5" customHeight="1" x14ac:dyDescent="0.25">
      <c r="A21" s="382" t="s">
        <v>169</v>
      </c>
      <c r="B21" s="383"/>
      <c r="C21" s="383"/>
      <c r="D21" s="383"/>
      <c r="E21" s="383"/>
      <c r="F21" s="384" t="s">
        <v>173</v>
      </c>
      <c r="G21" s="385"/>
      <c r="H21" s="385"/>
      <c r="I21" s="385"/>
      <c r="J21" s="385"/>
      <c r="K21" s="385"/>
      <c r="L21" s="385"/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6"/>
      <c r="Z21" s="387">
        <v>2</v>
      </c>
      <c r="AA21" s="388"/>
      <c r="AB21" s="388"/>
      <c r="AC21" s="388"/>
      <c r="AD21" s="388"/>
      <c r="AE21" s="388"/>
      <c r="AF21" s="388"/>
      <c r="AG21" s="387">
        <v>2.12</v>
      </c>
      <c r="AH21" s="388"/>
      <c r="AI21" s="388"/>
      <c r="AJ21" s="388"/>
      <c r="AK21" s="388"/>
      <c r="AL21" s="388"/>
      <c r="AM21" s="388"/>
      <c r="AN21" s="387">
        <v>2</v>
      </c>
      <c r="AO21" s="388"/>
      <c r="AP21" s="388"/>
      <c r="AQ21" s="388"/>
      <c r="AR21" s="388"/>
      <c r="AS21" s="388"/>
      <c r="AT21" s="388"/>
      <c r="AU21" s="387">
        <v>2.12</v>
      </c>
      <c r="AV21" s="388"/>
      <c r="AW21" s="388"/>
      <c r="AX21" s="388"/>
      <c r="AY21" s="388"/>
      <c r="AZ21" s="388"/>
      <c r="BA21" s="388"/>
      <c r="BB21" s="392">
        <v>8.24</v>
      </c>
      <c r="BC21" s="392"/>
      <c r="BD21" s="392"/>
      <c r="BE21" s="392"/>
      <c r="BF21" s="392"/>
      <c r="BG21" s="392"/>
      <c r="BH21" s="392"/>
      <c r="BI21" s="393"/>
      <c r="BJ21" s="393"/>
      <c r="BK21" s="393"/>
      <c r="BL21" s="393"/>
      <c r="BM21" s="393"/>
      <c r="BN21" s="393"/>
      <c r="BO21" s="393"/>
      <c r="BP21" s="393"/>
      <c r="BQ21" s="393"/>
      <c r="BR21" s="393"/>
      <c r="BS21" s="393"/>
      <c r="BT21" s="393"/>
      <c r="BU21" s="393"/>
      <c r="BV21" s="393"/>
      <c r="BW21" s="393"/>
      <c r="BX21" s="393"/>
      <c r="BY21" s="393"/>
      <c r="BZ21" s="393"/>
      <c r="CA21" s="393"/>
      <c r="CB21" s="393"/>
      <c r="CC21" s="393"/>
      <c r="CD21" s="393">
        <v>4.8</v>
      </c>
      <c r="CE21" s="393"/>
      <c r="CF21" s="393"/>
      <c r="CG21" s="393"/>
      <c r="CH21" s="393"/>
      <c r="CI21" s="393"/>
      <c r="CJ21" s="393"/>
      <c r="CK21" s="393">
        <v>4.8</v>
      </c>
      <c r="CL21" s="393"/>
      <c r="CM21" s="393"/>
      <c r="CN21" s="393"/>
      <c r="CO21" s="393"/>
      <c r="CP21" s="393"/>
      <c r="CQ21" s="393"/>
      <c r="CR21" s="375">
        <v>2</v>
      </c>
      <c r="CS21" s="376"/>
      <c r="CT21" s="376"/>
      <c r="CU21" s="376"/>
      <c r="CV21" s="376"/>
      <c r="CW21" s="376"/>
      <c r="CX21" s="377"/>
      <c r="CY21" s="375">
        <v>2.12</v>
      </c>
      <c r="CZ21" s="376"/>
      <c r="DA21" s="376"/>
      <c r="DB21" s="376"/>
      <c r="DC21" s="376"/>
      <c r="DD21" s="376"/>
      <c r="DE21" s="377"/>
      <c r="DF21" s="375">
        <v>2</v>
      </c>
      <c r="DG21" s="376"/>
      <c r="DH21" s="376"/>
      <c r="DI21" s="376"/>
      <c r="DJ21" s="376"/>
      <c r="DK21" s="376"/>
      <c r="DL21" s="377"/>
      <c r="DM21" s="375">
        <v>2.12</v>
      </c>
      <c r="DN21" s="376"/>
      <c r="DO21" s="376"/>
      <c r="DP21" s="376"/>
      <c r="DQ21" s="376"/>
      <c r="DR21" s="376"/>
      <c r="DS21" s="377"/>
      <c r="DT21" s="373">
        <v>8.24</v>
      </c>
      <c r="DU21" s="373"/>
      <c r="DV21" s="373"/>
      <c r="DW21" s="373"/>
      <c r="DX21" s="373"/>
      <c r="DY21" s="373"/>
      <c r="DZ21" s="373"/>
      <c r="EA21" s="373">
        <v>0</v>
      </c>
      <c r="EB21" s="373"/>
      <c r="EC21" s="373"/>
      <c r="ED21" s="373"/>
      <c r="EE21" s="373"/>
      <c r="EF21" s="373"/>
      <c r="EG21" s="373"/>
      <c r="EH21" s="373">
        <v>0</v>
      </c>
      <c r="EI21" s="373"/>
      <c r="EJ21" s="373"/>
      <c r="EK21" s="373"/>
      <c r="EL21" s="373"/>
      <c r="EM21" s="373"/>
      <c r="EN21" s="373"/>
      <c r="EO21" s="373">
        <v>0</v>
      </c>
      <c r="EP21" s="373"/>
      <c r="EQ21" s="373"/>
      <c r="ER21" s="373"/>
      <c r="ES21" s="373"/>
      <c r="ET21" s="373"/>
      <c r="EU21" s="373"/>
      <c r="EV21" s="373">
        <v>4.8</v>
      </c>
      <c r="EW21" s="373"/>
      <c r="EX21" s="373"/>
      <c r="EY21" s="373"/>
      <c r="EZ21" s="373"/>
      <c r="FA21" s="373"/>
      <c r="FB21" s="373"/>
      <c r="FC21" s="373">
        <v>4.8</v>
      </c>
      <c r="FD21" s="373"/>
      <c r="FE21" s="373"/>
      <c r="FF21" s="373"/>
      <c r="FG21" s="373"/>
      <c r="FH21" s="373"/>
      <c r="FI21" s="374"/>
    </row>
    <row r="22" spans="1:165" ht="10.5" customHeight="1" x14ac:dyDescent="0.25">
      <c r="A22" s="382" t="s">
        <v>170</v>
      </c>
      <c r="B22" s="383"/>
      <c r="C22" s="383"/>
      <c r="D22" s="383"/>
      <c r="E22" s="383"/>
      <c r="F22" s="384" t="s">
        <v>174</v>
      </c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6"/>
      <c r="Z22" s="387" t="s">
        <v>239</v>
      </c>
      <c r="AA22" s="388"/>
      <c r="AB22" s="388"/>
      <c r="AC22" s="388"/>
      <c r="AD22" s="388"/>
      <c r="AE22" s="388"/>
      <c r="AF22" s="388"/>
      <c r="AG22" s="387">
        <v>0.35971959483728999</v>
      </c>
      <c r="AH22" s="388"/>
      <c r="AI22" s="388"/>
      <c r="AJ22" s="388"/>
      <c r="AK22" s="388"/>
      <c r="AL22" s="388"/>
      <c r="AM22" s="388"/>
      <c r="AN22" s="387">
        <v>0.35971959483728999</v>
      </c>
      <c r="AO22" s="388"/>
      <c r="AP22" s="388"/>
      <c r="AQ22" s="388"/>
      <c r="AR22" s="388"/>
      <c r="AS22" s="388"/>
      <c r="AT22" s="388"/>
      <c r="AU22" s="387" t="s">
        <v>239</v>
      </c>
      <c r="AV22" s="388"/>
      <c r="AW22" s="388"/>
      <c r="AX22" s="388"/>
      <c r="AY22" s="388"/>
      <c r="AZ22" s="388"/>
      <c r="BA22" s="388"/>
      <c r="BB22" s="392">
        <v>0.71943918967457998</v>
      </c>
      <c r="BC22" s="392"/>
      <c r="BD22" s="392"/>
      <c r="BE22" s="392"/>
      <c r="BF22" s="392"/>
      <c r="BG22" s="392"/>
      <c r="BH22" s="392"/>
      <c r="BI22" s="393"/>
      <c r="BJ22" s="393"/>
      <c r="BK22" s="393"/>
      <c r="BL22" s="393"/>
      <c r="BM22" s="393"/>
      <c r="BN22" s="393"/>
      <c r="BO22" s="393"/>
      <c r="BP22" s="393"/>
      <c r="BQ22" s="393"/>
      <c r="BR22" s="393"/>
      <c r="BS22" s="393"/>
      <c r="BT22" s="393"/>
      <c r="BU22" s="393"/>
      <c r="BV22" s="393"/>
      <c r="BW22" s="393"/>
      <c r="BX22" s="393"/>
      <c r="BY22" s="393"/>
      <c r="BZ22" s="393"/>
      <c r="CA22" s="393"/>
      <c r="CB22" s="393"/>
      <c r="CC22" s="393"/>
      <c r="CD22" s="393"/>
      <c r="CE22" s="393"/>
      <c r="CF22" s="393"/>
      <c r="CG22" s="393"/>
      <c r="CH22" s="393"/>
      <c r="CI22" s="393"/>
      <c r="CJ22" s="393"/>
      <c r="CK22" s="393">
        <v>0</v>
      </c>
      <c r="CL22" s="393"/>
      <c r="CM22" s="393"/>
      <c r="CN22" s="393"/>
      <c r="CO22" s="393"/>
      <c r="CP22" s="393"/>
      <c r="CQ22" s="393"/>
      <c r="CR22" s="375" t="s">
        <v>239</v>
      </c>
      <c r="CS22" s="376"/>
      <c r="CT22" s="376"/>
      <c r="CU22" s="376"/>
      <c r="CV22" s="376"/>
      <c r="CW22" s="376"/>
      <c r="CX22" s="377"/>
      <c r="CY22" s="375">
        <v>0.35971959483728999</v>
      </c>
      <c r="CZ22" s="376"/>
      <c r="DA22" s="376"/>
      <c r="DB22" s="376"/>
      <c r="DC22" s="376"/>
      <c r="DD22" s="376"/>
      <c r="DE22" s="377"/>
      <c r="DF22" s="375">
        <v>0.35971959483728999</v>
      </c>
      <c r="DG22" s="376"/>
      <c r="DH22" s="376"/>
      <c r="DI22" s="376"/>
      <c r="DJ22" s="376"/>
      <c r="DK22" s="376"/>
      <c r="DL22" s="377"/>
      <c r="DM22" s="375" t="s">
        <v>239</v>
      </c>
      <c r="DN22" s="376"/>
      <c r="DO22" s="376"/>
      <c r="DP22" s="376"/>
      <c r="DQ22" s="376"/>
      <c r="DR22" s="376"/>
      <c r="DS22" s="377"/>
      <c r="DT22" s="373" t="s">
        <v>239</v>
      </c>
      <c r="DU22" s="373"/>
      <c r="DV22" s="373"/>
      <c r="DW22" s="373"/>
      <c r="DX22" s="373"/>
      <c r="DY22" s="373"/>
      <c r="DZ22" s="373"/>
      <c r="EA22" s="373"/>
      <c r="EB22" s="373"/>
      <c r="EC22" s="373"/>
      <c r="ED22" s="373"/>
      <c r="EE22" s="373"/>
      <c r="EF22" s="373"/>
      <c r="EG22" s="373"/>
      <c r="EH22" s="373"/>
      <c r="EI22" s="373"/>
      <c r="EJ22" s="373"/>
      <c r="EK22" s="373"/>
      <c r="EL22" s="373"/>
      <c r="EM22" s="373"/>
      <c r="EN22" s="373"/>
      <c r="EO22" s="373"/>
      <c r="EP22" s="373"/>
      <c r="EQ22" s="373"/>
      <c r="ER22" s="373"/>
      <c r="ES22" s="373"/>
      <c r="ET22" s="373"/>
      <c r="EU22" s="373"/>
      <c r="EV22" s="373"/>
      <c r="EW22" s="373"/>
      <c r="EX22" s="373"/>
      <c r="EY22" s="373"/>
      <c r="EZ22" s="373"/>
      <c r="FA22" s="373"/>
      <c r="FB22" s="373"/>
      <c r="FC22" s="373"/>
      <c r="FD22" s="373"/>
      <c r="FE22" s="373"/>
      <c r="FF22" s="373"/>
      <c r="FG22" s="373"/>
      <c r="FH22" s="373"/>
      <c r="FI22" s="374"/>
    </row>
    <row r="23" spans="1:165" ht="10.5" customHeight="1" x14ac:dyDescent="0.25">
      <c r="A23" s="382" t="s">
        <v>171</v>
      </c>
      <c r="B23" s="383"/>
      <c r="C23" s="383"/>
      <c r="D23" s="383"/>
      <c r="E23" s="383"/>
      <c r="F23" s="384" t="s">
        <v>175</v>
      </c>
      <c r="G23" s="385"/>
      <c r="H23" s="385"/>
      <c r="I23" s="385"/>
      <c r="J23" s="385"/>
      <c r="K23" s="385"/>
      <c r="L23" s="385"/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6"/>
      <c r="Z23" s="387" t="s">
        <v>239</v>
      </c>
      <c r="AA23" s="388"/>
      <c r="AB23" s="388"/>
      <c r="AC23" s="388"/>
      <c r="AD23" s="388"/>
      <c r="AE23" s="388"/>
      <c r="AF23" s="388"/>
      <c r="AG23" s="387">
        <v>1</v>
      </c>
      <c r="AH23" s="388"/>
      <c r="AI23" s="388"/>
      <c r="AJ23" s="388"/>
      <c r="AK23" s="388"/>
      <c r="AL23" s="388"/>
      <c r="AM23" s="388"/>
      <c r="AN23" s="387">
        <v>0.8</v>
      </c>
      <c r="AO23" s="388"/>
      <c r="AP23" s="388"/>
      <c r="AQ23" s="388"/>
      <c r="AR23" s="388"/>
      <c r="AS23" s="388"/>
      <c r="AT23" s="388"/>
      <c r="AU23" s="387" t="s">
        <v>239</v>
      </c>
      <c r="AV23" s="388"/>
      <c r="AW23" s="388"/>
      <c r="AX23" s="388"/>
      <c r="AY23" s="388"/>
      <c r="AZ23" s="388"/>
      <c r="BA23" s="388"/>
      <c r="BB23" s="392">
        <v>1.8</v>
      </c>
      <c r="BC23" s="392"/>
      <c r="BD23" s="392"/>
      <c r="BE23" s="392"/>
      <c r="BF23" s="392"/>
      <c r="BG23" s="392"/>
      <c r="BH23" s="392"/>
      <c r="BI23" s="393"/>
      <c r="BJ23" s="393"/>
      <c r="BK23" s="393"/>
      <c r="BL23" s="393"/>
      <c r="BM23" s="393"/>
      <c r="BN23" s="393"/>
      <c r="BO23" s="393"/>
      <c r="BP23" s="393"/>
      <c r="BQ23" s="393"/>
      <c r="BR23" s="393"/>
      <c r="BS23" s="393"/>
      <c r="BT23" s="393"/>
      <c r="BU23" s="393"/>
      <c r="BV23" s="393"/>
      <c r="BW23" s="393"/>
      <c r="BX23" s="393"/>
      <c r="BY23" s="393"/>
      <c r="BZ23" s="393"/>
      <c r="CA23" s="393"/>
      <c r="CB23" s="393"/>
      <c r="CC23" s="393"/>
      <c r="CD23" s="393"/>
      <c r="CE23" s="393"/>
      <c r="CF23" s="393"/>
      <c r="CG23" s="393"/>
      <c r="CH23" s="393"/>
      <c r="CI23" s="393"/>
      <c r="CJ23" s="393"/>
      <c r="CK23" s="393">
        <v>0</v>
      </c>
      <c r="CL23" s="393"/>
      <c r="CM23" s="393"/>
      <c r="CN23" s="393"/>
      <c r="CO23" s="393"/>
      <c r="CP23" s="393"/>
      <c r="CQ23" s="393"/>
      <c r="CR23" s="375" t="s">
        <v>239</v>
      </c>
      <c r="CS23" s="376"/>
      <c r="CT23" s="376"/>
      <c r="CU23" s="376"/>
      <c r="CV23" s="376"/>
      <c r="CW23" s="376"/>
      <c r="CX23" s="377"/>
      <c r="CY23" s="375">
        <v>1</v>
      </c>
      <c r="CZ23" s="376"/>
      <c r="DA23" s="376"/>
      <c r="DB23" s="376"/>
      <c r="DC23" s="376"/>
      <c r="DD23" s="376"/>
      <c r="DE23" s="377"/>
      <c r="DF23" s="375">
        <v>0.8</v>
      </c>
      <c r="DG23" s="376"/>
      <c r="DH23" s="376"/>
      <c r="DI23" s="376"/>
      <c r="DJ23" s="376"/>
      <c r="DK23" s="376"/>
      <c r="DL23" s="377"/>
      <c r="DM23" s="375" t="s">
        <v>239</v>
      </c>
      <c r="DN23" s="376"/>
      <c r="DO23" s="376"/>
      <c r="DP23" s="376"/>
      <c r="DQ23" s="376"/>
      <c r="DR23" s="376"/>
      <c r="DS23" s="377"/>
      <c r="DT23" s="373" t="s">
        <v>239</v>
      </c>
      <c r="DU23" s="373"/>
      <c r="DV23" s="373"/>
      <c r="DW23" s="373"/>
      <c r="DX23" s="373"/>
      <c r="DY23" s="373"/>
      <c r="DZ23" s="373"/>
      <c r="EA23" s="373"/>
      <c r="EB23" s="373"/>
      <c r="EC23" s="373"/>
      <c r="ED23" s="373"/>
      <c r="EE23" s="373"/>
      <c r="EF23" s="373"/>
      <c r="EG23" s="373"/>
      <c r="EH23" s="373"/>
      <c r="EI23" s="373"/>
      <c r="EJ23" s="373"/>
      <c r="EK23" s="373"/>
      <c r="EL23" s="373"/>
      <c r="EM23" s="373"/>
      <c r="EN23" s="373"/>
      <c r="EO23" s="373"/>
      <c r="EP23" s="373"/>
      <c r="EQ23" s="373"/>
      <c r="ER23" s="373"/>
      <c r="ES23" s="373"/>
      <c r="ET23" s="373"/>
      <c r="EU23" s="373"/>
      <c r="EV23" s="373"/>
      <c r="EW23" s="373"/>
      <c r="EX23" s="373"/>
      <c r="EY23" s="373"/>
      <c r="EZ23" s="373"/>
      <c r="FA23" s="373"/>
      <c r="FB23" s="373"/>
      <c r="FC23" s="373"/>
      <c r="FD23" s="373"/>
      <c r="FE23" s="373"/>
      <c r="FF23" s="373"/>
      <c r="FG23" s="373"/>
      <c r="FH23" s="373"/>
      <c r="FI23" s="374"/>
    </row>
    <row r="24" spans="1:165" ht="16.5" thickBot="1" x14ac:dyDescent="0.3">
      <c r="A24" s="378" t="s">
        <v>27</v>
      </c>
      <c r="B24" s="379"/>
      <c r="C24" s="379"/>
      <c r="D24" s="379"/>
      <c r="E24" s="379"/>
      <c r="F24" s="380" t="s">
        <v>119</v>
      </c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1"/>
      <c r="AA24" s="381"/>
      <c r="AB24" s="381"/>
      <c r="AC24" s="381"/>
      <c r="AD24" s="381"/>
      <c r="AE24" s="381"/>
      <c r="AF24" s="381"/>
      <c r="AG24" s="381"/>
      <c r="AH24" s="381"/>
      <c r="AI24" s="381"/>
      <c r="AJ24" s="381"/>
      <c r="AK24" s="381"/>
      <c r="AL24" s="381"/>
      <c r="AM24" s="381"/>
      <c r="AN24" s="381"/>
      <c r="AO24" s="381"/>
      <c r="AP24" s="381"/>
      <c r="AQ24" s="381"/>
      <c r="AR24" s="381"/>
      <c r="AS24" s="381"/>
      <c r="AT24" s="381"/>
      <c r="AU24" s="381"/>
      <c r="AV24" s="381"/>
      <c r="AW24" s="381"/>
      <c r="AX24" s="381"/>
      <c r="AY24" s="381"/>
      <c r="AZ24" s="381"/>
      <c r="BA24" s="381"/>
      <c r="BB24" s="381">
        <v>0</v>
      </c>
      <c r="BC24" s="381"/>
      <c r="BD24" s="381"/>
      <c r="BE24" s="381"/>
      <c r="BF24" s="381"/>
      <c r="BG24" s="381"/>
      <c r="BH24" s="381"/>
      <c r="BI24" s="389" t="s">
        <v>176</v>
      </c>
      <c r="BJ24" s="390"/>
      <c r="BK24" s="390"/>
      <c r="BL24" s="390"/>
      <c r="BM24" s="390"/>
      <c r="BN24" s="390"/>
      <c r="BO24" s="391"/>
      <c r="BP24" s="389" t="s">
        <v>223</v>
      </c>
      <c r="BQ24" s="390"/>
      <c r="BR24" s="390"/>
      <c r="BS24" s="390"/>
      <c r="BT24" s="390"/>
      <c r="BU24" s="390"/>
      <c r="BV24" s="391"/>
      <c r="BW24" s="389" t="s">
        <v>224</v>
      </c>
      <c r="BX24" s="390"/>
      <c r="BY24" s="390"/>
      <c r="BZ24" s="390"/>
      <c r="CA24" s="390"/>
      <c r="CB24" s="390"/>
      <c r="CC24" s="391"/>
      <c r="CD24" s="389" t="s">
        <v>226</v>
      </c>
      <c r="CE24" s="390"/>
      <c r="CF24" s="390"/>
      <c r="CG24" s="390"/>
      <c r="CH24" s="390"/>
      <c r="CI24" s="390"/>
      <c r="CJ24" s="391"/>
      <c r="CK24" s="389" t="s">
        <v>225</v>
      </c>
      <c r="CL24" s="390"/>
      <c r="CM24" s="390"/>
      <c r="CN24" s="390"/>
      <c r="CO24" s="390"/>
      <c r="CP24" s="390"/>
      <c r="CQ24" s="391"/>
      <c r="CR24" s="370">
        <v>0</v>
      </c>
      <c r="CS24" s="371"/>
      <c r="CT24" s="371"/>
      <c r="CU24" s="371"/>
      <c r="CV24" s="371"/>
      <c r="CW24" s="371"/>
      <c r="CX24" s="372"/>
      <c r="CY24" s="370">
        <v>0</v>
      </c>
      <c r="CZ24" s="371"/>
      <c r="DA24" s="371"/>
      <c r="DB24" s="371"/>
      <c r="DC24" s="371"/>
      <c r="DD24" s="371"/>
      <c r="DE24" s="372"/>
      <c r="DF24" s="370">
        <v>0</v>
      </c>
      <c r="DG24" s="371"/>
      <c r="DH24" s="371"/>
      <c r="DI24" s="371"/>
      <c r="DJ24" s="371"/>
      <c r="DK24" s="371"/>
      <c r="DL24" s="372"/>
      <c r="DM24" s="370">
        <v>0</v>
      </c>
      <c r="DN24" s="371"/>
      <c r="DO24" s="371"/>
      <c r="DP24" s="371"/>
      <c r="DQ24" s="371"/>
      <c r="DR24" s="371"/>
      <c r="DS24" s="372"/>
      <c r="DT24" s="363">
        <v>0</v>
      </c>
      <c r="DU24" s="363"/>
      <c r="DV24" s="363"/>
      <c r="DW24" s="363"/>
      <c r="DX24" s="363"/>
      <c r="DY24" s="363"/>
      <c r="DZ24" s="363"/>
      <c r="EA24" s="363"/>
      <c r="EB24" s="363"/>
      <c r="EC24" s="363"/>
      <c r="ED24" s="363"/>
      <c r="EE24" s="363"/>
      <c r="EF24" s="363"/>
      <c r="EG24" s="363"/>
      <c r="EH24" s="363"/>
      <c r="EI24" s="363"/>
      <c r="EJ24" s="363"/>
      <c r="EK24" s="363"/>
      <c r="EL24" s="363"/>
      <c r="EM24" s="363"/>
      <c r="EN24" s="363"/>
      <c r="EO24" s="363"/>
      <c r="EP24" s="363"/>
      <c r="EQ24" s="363"/>
      <c r="ER24" s="363"/>
      <c r="ES24" s="363"/>
      <c r="ET24" s="363"/>
      <c r="EU24" s="363"/>
      <c r="EV24" s="363"/>
      <c r="EW24" s="363"/>
      <c r="EX24" s="363"/>
      <c r="EY24" s="363"/>
      <c r="EZ24" s="363"/>
      <c r="FA24" s="363"/>
      <c r="FB24" s="363"/>
      <c r="FC24" s="363"/>
      <c r="FD24" s="363"/>
      <c r="FE24" s="363"/>
      <c r="FF24" s="363"/>
      <c r="FG24" s="363"/>
      <c r="FH24" s="363"/>
      <c r="FI24" s="364"/>
    </row>
    <row r="26" spans="1:165" x14ac:dyDescent="0.25">
      <c r="CM26" s="165"/>
    </row>
    <row r="30" spans="1:165" s="32" customFormat="1" ht="12.75" x14ac:dyDescent="0.2">
      <c r="A30" s="32" t="s">
        <v>122</v>
      </c>
    </row>
    <row r="31" spans="1:165" s="32" customFormat="1" ht="12.75" x14ac:dyDescent="0.2">
      <c r="A31" s="32" t="s">
        <v>125</v>
      </c>
    </row>
  </sheetData>
  <mergeCells count="259">
    <mergeCell ref="A3:FI3"/>
    <mergeCell ref="A11:E14"/>
    <mergeCell ref="F11:Y14"/>
    <mergeCell ref="Z11:CQ11"/>
    <mergeCell ref="CR11:FI11"/>
    <mergeCell ref="Z12:BH12"/>
    <mergeCell ref="BI12:CQ12"/>
    <mergeCell ref="CR12:DZ12"/>
    <mergeCell ref="EA12:FI12"/>
    <mergeCell ref="Z13:BH13"/>
    <mergeCell ref="BI13:CQ13"/>
    <mergeCell ref="FC14:FI14"/>
    <mergeCell ref="CD14:CJ14"/>
    <mergeCell ref="CK14:CQ14"/>
    <mergeCell ref="CR14:CX14"/>
    <mergeCell ref="CY14:DE14"/>
    <mergeCell ref="DF14:DL14"/>
    <mergeCell ref="DM14:DS14"/>
    <mergeCell ref="CR13:DZ13"/>
    <mergeCell ref="EA13:FI13"/>
    <mergeCell ref="Z15:AF15"/>
    <mergeCell ref="AG15:AM15"/>
    <mergeCell ref="AN15:AT15"/>
    <mergeCell ref="AU15:BA15"/>
    <mergeCell ref="DT14:DZ14"/>
    <mergeCell ref="EA14:EG14"/>
    <mergeCell ref="EH14:EN14"/>
    <mergeCell ref="EO14:EU14"/>
    <mergeCell ref="EV14:FB14"/>
    <mergeCell ref="Z14:AF14"/>
    <mergeCell ref="AG14:AM14"/>
    <mergeCell ref="AN14:AT14"/>
    <mergeCell ref="AU14:BA14"/>
    <mergeCell ref="BB14:BH14"/>
    <mergeCell ref="BI14:BO14"/>
    <mergeCell ref="BP14:BV14"/>
    <mergeCell ref="BW14:CC14"/>
    <mergeCell ref="EH15:EN15"/>
    <mergeCell ref="EO15:EU15"/>
    <mergeCell ref="EV15:FB15"/>
    <mergeCell ref="FC15:FI15"/>
    <mergeCell ref="A16:E16"/>
    <mergeCell ref="F16:Y16"/>
    <mergeCell ref="Z16:AF16"/>
    <mergeCell ref="AG16:AM16"/>
    <mergeCell ref="AN16:AT16"/>
    <mergeCell ref="AU16:BA16"/>
    <mergeCell ref="CR15:CX15"/>
    <mergeCell ref="CY15:DE15"/>
    <mergeCell ref="DF15:DL15"/>
    <mergeCell ref="DM15:DS15"/>
    <mergeCell ref="DT15:DZ15"/>
    <mergeCell ref="EA15:EG15"/>
    <mergeCell ref="BB15:BH15"/>
    <mergeCell ref="BI15:BO15"/>
    <mergeCell ref="BP15:BV15"/>
    <mergeCell ref="BW15:CC15"/>
    <mergeCell ref="CD15:CJ15"/>
    <mergeCell ref="CK15:CQ15"/>
    <mergeCell ref="A15:E15"/>
    <mergeCell ref="F15:Y15"/>
    <mergeCell ref="EH16:EN16"/>
    <mergeCell ref="EO16:EU16"/>
    <mergeCell ref="EV16:FB16"/>
    <mergeCell ref="FC16:FI16"/>
    <mergeCell ref="A17:E17"/>
    <mergeCell ref="F17:Y17"/>
    <mergeCell ref="Z17:AF17"/>
    <mergeCell ref="AG17:AM17"/>
    <mergeCell ref="AN17:AT17"/>
    <mergeCell ref="AU17:BA17"/>
    <mergeCell ref="CR16:CX16"/>
    <mergeCell ref="CY16:DE16"/>
    <mergeCell ref="DF16:DL16"/>
    <mergeCell ref="DM16:DS16"/>
    <mergeCell ref="DT16:DZ16"/>
    <mergeCell ref="EA16:EG16"/>
    <mergeCell ref="BB16:BH16"/>
    <mergeCell ref="BI16:BO16"/>
    <mergeCell ref="BP16:BV16"/>
    <mergeCell ref="BW16:CC16"/>
    <mergeCell ref="CD16:CJ16"/>
    <mergeCell ref="CK16:CQ16"/>
    <mergeCell ref="EH17:EN17"/>
    <mergeCell ref="EO17:EU17"/>
    <mergeCell ref="EV17:FB17"/>
    <mergeCell ref="FC17:FI17"/>
    <mergeCell ref="DM17:DS17"/>
    <mergeCell ref="A18:E18"/>
    <mergeCell ref="F18:Y18"/>
    <mergeCell ref="Z18:AF18"/>
    <mergeCell ref="AG18:AM18"/>
    <mergeCell ref="AN18:AT18"/>
    <mergeCell ref="AU18:BA18"/>
    <mergeCell ref="CR17:CX17"/>
    <mergeCell ref="CY17:DE17"/>
    <mergeCell ref="DF17:DL17"/>
    <mergeCell ref="DT17:DZ17"/>
    <mergeCell ref="EA17:EG17"/>
    <mergeCell ref="BB17:BH17"/>
    <mergeCell ref="BI17:BO17"/>
    <mergeCell ref="BP17:BV17"/>
    <mergeCell ref="BW17:CC17"/>
    <mergeCell ref="CD17:CJ17"/>
    <mergeCell ref="CK17:CQ17"/>
    <mergeCell ref="EH18:EN18"/>
    <mergeCell ref="EO18:EU18"/>
    <mergeCell ref="EV18:FB18"/>
    <mergeCell ref="FC18:FI18"/>
    <mergeCell ref="A19:E19"/>
    <mergeCell ref="F19:Y19"/>
    <mergeCell ref="Z19:AF19"/>
    <mergeCell ref="AG19:AM19"/>
    <mergeCell ref="AN19:AT19"/>
    <mergeCell ref="AU19:BA19"/>
    <mergeCell ref="CR18:CX18"/>
    <mergeCell ref="CY18:DE18"/>
    <mergeCell ref="DF18:DL18"/>
    <mergeCell ref="DM18:DS18"/>
    <mergeCell ref="DT18:DZ18"/>
    <mergeCell ref="EA18:EG18"/>
    <mergeCell ref="BB18:BH18"/>
    <mergeCell ref="BI18:BO18"/>
    <mergeCell ref="BP18:BV18"/>
    <mergeCell ref="BW18:CC18"/>
    <mergeCell ref="CD18:CJ18"/>
    <mergeCell ref="CK18:CQ18"/>
    <mergeCell ref="EH19:EN19"/>
    <mergeCell ref="EO19:EU19"/>
    <mergeCell ref="EV19:FB19"/>
    <mergeCell ref="FC19:FI19"/>
    <mergeCell ref="A20:E20"/>
    <mergeCell ref="F20:Y20"/>
    <mergeCell ref="Z20:AF20"/>
    <mergeCell ref="AG20:AM20"/>
    <mergeCell ref="AN20:AT20"/>
    <mergeCell ref="AU20:BA20"/>
    <mergeCell ref="CR19:CX19"/>
    <mergeCell ref="CY19:DE19"/>
    <mergeCell ref="DF19:DL19"/>
    <mergeCell ref="DM19:DS19"/>
    <mergeCell ref="DT19:DZ19"/>
    <mergeCell ref="EA19:EG19"/>
    <mergeCell ref="BB19:BH19"/>
    <mergeCell ref="BI19:BO19"/>
    <mergeCell ref="BP19:BV19"/>
    <mergeCell ref="BW19:CC19"/>
    <mergeCell ref="CD19:CJ19"/>
    <mergeCell ref="CK19:CQ19"/>
    <mergeCell ref="EH20:EN20"/>
    <mergeCell ref="EO20:EU20"/>
    <mergeCell ref="EV20:FB20"/>
    <mergeCell ref="FC20:FI20"/>
    <mergeCell ref="DM20:DS20"/>
    <mergeCell ref="DT20:DZ20"/>
    <mergeCell ref="EA20:EG20"/>
    <mergeCell ref="BB20:BH20"/>
    <mergeCell ref="BI20:BO20"/>
    <mergeCell ref="BP20:BV20"/>
    <mergeCell ref="BW20:CC20"/>
    <mergeCell ref="CD20:CJ20"/>
    <mergeCell ref="CK20:CQ20"/>
    <mergeCell ref="EH21:EN21"/>
    <mergeCell ref="CR20:CX20"/>
    <mergeCell ref="CY20:DE20"/>
    <mergeCell ref="DF20:DL20"/>
    <mergeCell ref="A22:E22"/>
    <mergeCell ref="F22:Y22"/>
    <mergeCell ref="Z22:AF22"/>
    <mergeCell ref="AG22:AM22"/>
    <mergeCell ref="AN22:AT22"/>
    <mergeCell ref="AU22:BA22"/>
    <mergeCell ref="CR21:CX21"/>
    <mergeCell ref="CY21:DE21"/>
    <mergeCell ref="DF21:DL21"/>
    <mergeCell ref="BB21:BH21"/>
    <mergeCell ref="BI21:BO21"/>
    <mergeCell ref="BP21:BV21"/>
    <mergeCell ref="BW21:CC21"/>
    <mergeCell ref="CD21:CJ21"/>
    <mergeCell ref="CK21:CQ21"/>
    <mergeCell ref="A21:E21"/>
    <mergeCell ref="F21:Y21"/>
    <mergeCell ref="Z21:AF21"/>
    <mergeCell ref="AG21:AM21"/>
    <mergeCell ref="AN21:AT21"/>
    <mergeCell ref="AU21:BA21"/>
    <mergeCell ref="BW22:CC22"/>
    <mergeCell ref="CD22:CJ22"/>
    <mergeCell ref="CK22:CQ22"/>
    <mergeCell ref="BB24:BH24"/>
    <mergeCell ref="BI24:BO24"/>
    <mergeCell ref="BP24:BV24"/>
    <mergeCell ref="BW24:CC24"/>
    <mergeCell ref="CD24:CJ24"/>
    <mergeCell ref="CK24:CQ24"/>
    <mergeCell ref="EO21:EU21"/>
    <mergeCell ref="EV21:FB21"/>
    <mergeCell ref="FC21:FI21"/>
    <mergeCell ref="DM21:DS21"/>
    <mergeCell ref="DT21:DZ21"/>
    <mergeCell ref="EA21:EG21"/>
    <mergeCell ref="DM22:DS22"/>
    <mergeCell ref="DT22:DZ22"/>
    <mergeCell ref="EA22:EG22"/>
    <mergeCell ref="BB23:BH23"/>
    <mergeCell ref="BI23:BO23"/>
    <mergeCell ref="BP23:BV23"/>
    <mergeCell ref="BW23:CC23"/>
    <mergeCell ref="CD23:CJ23"/>
    <mergeCell ref="CK23:CQ23"/>
    <mergeCell ref="BB22:BH22"/>
    <mergeCell ref="BI22:BO22"/>
    <mergeCell ref="BP22:BV22"/>
    <mergeCell ref="A24:E24"/>
    <mergeCell ref="F24:Y24"/>
    <mergeCell ref="Z24:AF24"/>
    <mergeCell ref="AG24:AM24"/>
    <mergeCell ref="AN24:AT24"/>
    <mergeCell ref="AU24:BA24"/>
    <mergeCell ref="A23:E23"/>
    <mergeCell ref="F23:Y23"/>
    <mergeCell ref="Z23:AF23"/>
    <mergeCell ref="AG23:AM23"/>
    <mergeCell ref="AN23:AT23"/>
    <mergeCell ref="AU23:BA23"/>
    <mergeCell ref="DM23:DS23"/>
    <mergeCell ref="DT23:DZ23"/>
    <mergeCell ref="EA23:EG23"/>
    <mergeCell ref="EH24:EN24"/>
    <mergeCell ref="EO24:EU24"/>
    <mergeCell ref="EV24:FB24"/>
    <mergeCell ref="CR23:CX23"/>
    <mergeCell ref="CY23:DE23"/>
    <mergeCell ref="DF23:DL23"/>
    <mergeCell ref="FC24:FI24"/>
    <mergeCell ref="CK1:FI1"/>
    <mergeCell ref="CM4:FI4"/>
    <mergeCell ref="CM5:FI5"/>
    <mergeCell ref="CM6:FI6"/>
    <mergeCell ref="CM7:FI7"/>
    <mergeCell ref="CM8:FI8"/>
    <mergeCell ref="CR24:CX24"/>
    <mergeCell ref="CY24:DE24"/>
    <mergeCell ref="DF24:DL24"/>
    <mergeCell ref="DM24:DS24"/>
    <mergeCell ref="DT24:DZ24"/>
    <mergeCell ref="EA24:EG24"/>
    <mergeCell ref="FC23:FI23"/>
    <mergeCell ref="EH22:EN22"/>
    <mergeCell ref="EO22:EU22"/>
    <mergeCell ref="EV22:FB22"/>
    <mergeCell ref="FC22:FI22"/>
    <mergeCell ref="CR22:CX22"/>
    <mergeCell ref="CY22:DE22"/>
    <mergeCell ref="DF22:DL22"/>
    <mergeCell ref="EH23:EN23"/>
    <mergeCell ref="EO23:EU23"/>
    <mergeCell ref="EV23:FB23"/>
  </mergeCells>
  <printOptions horizontalCentered="1"/>
  <pageMargins left="0.78740157480314965" right="0.39370078740157483" top="0.59055118110236227" bottom="0.59055118110236227" header="0.19685039370078741" footer="0.19685039370078741"/>
  <pageSetup paperSize="9" scale="90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8"/>
  <sheetViews>
    <sheetView view="pageBreakPreview" topLeftCell="G1" zoomScaleNormal="120" zoomScaleSheetLayoutView="100" workbookViewId="0">
      <selection activeCell="G1" sqref="A1:XFD1048576"/>
    </sheetView>
  </sheetViews>
  <sheetFormatPr defaultColWidth="0.85546875" defaultRowHeight="11.25" outlineLevelRow="1" outlineLevelCol="1" x14ac:dyDescent="0.2"/>
  <cols>
    <col min="1" max="1" width="4.85546875" style="1" customWidth="1"/>
    <col min="2" max="2" width="46" style="1" customWidth="1"/>
    <col min="3" max="3" width="9.5703125" style="2" bestFit="1" customWidth="1"/>
    <col min="4" max="4" width="10.42578125" style="2" bestFit="1" customWidth="1"/>
    <col min="5" max="5" width="10" style="2" bestFit="1" customWidth="1"/>
    <col min="6" max="6" width="10.42578125" style="2" customWidth="1" outlineLevel="1"/>
    <col min="7" max="8" width="9.7109375" style="2" customWidth="1" outlineLevel="1"/>
    <col min="9" max="9" width="7.42578125" style="2" customWidth="1" outlineLevel="1"/>
    <col min="10" max="10" width="9.7109375" style="2" customWidth="1" outlineLevel="1"/>
    <col min="11" max="11" width="10" style="2" customWidth="1" outlineLevel="1"/>
    <col min="12" max="12" width="9.7109375" style="2" customWidth="1" outlineLevel="1"/>
    <col min="13" max="13" width="10" style="2" customWidth="1" outlineLevel="1"/>
    <col min="14" max="17" width="10" style="2" bestFit="1" customWidth="1"/>
    <col min="18" max="18" width="8.28515625" style="2" customWidth="1"/>
    <col min="19" max="19" width="7.42578125" style="2" bestFit="1" customWidth="1"/>
    <col min="20" max="20" width="8.140625" style="2" bestFit="1" customWidth="1"/>
    <col min="21" max="22" width="10.85546875" style="2" bestFit="1" customWidth="1"/>
    <col min="23" max="23" width="17.5703125" style="2" customWidth="1"/>
    <col min="24" max="16384" width="0.85546875" style="1"/>
  </cols>
  <sheetData>
    <row r="1" spans="1:25" ht="36" customHeight="1" x14ac:dyDescent="0.2">
      <c r="F1" s="6"/>
      <c r="U1" s="414" t="s">
        <v>158</v>
      </c>
      <c r="V1" s="414"/>
      <c r="W1" s="414"/>
      <c r="X1" s="57"/>
      <c r="Y1" s="57"/>
    </row>
    <row r="2" spans="1:25" s="4" customFormat="1" ht="15.75" x14ac:dyDescent="0.25">
      <c r="A2" s="214" t="s">
        <v>232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3" spans="1:25" s="5" customFormat="1" ht="12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49" t="s">
        <v>159</v>
      </c>
    </row>
    <row r="4" spans="1:25" s="5" customFormat="1" ht="36.75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415" t="s">
        <v>228</v>
      </c>
      <c r="V4" s="415"/>
      <c r="W4" s="415"/>
    </row>
    <row r="5" spans="1:25" s="5" customFormat="1" ht="28.5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416" t="s">
        <v>199</v>
      </c>
      <c r="V5" s="416"/>
      <c r="W5" s="416"/>
    </row>
    <row r="6" spans="1:25" s="5" customFormat="1" ht="12" customHeight="1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360" t="s">
        <v>237</v>
      </c>
      <c r="V6" s="360"/>
      <c r="W6" s="360"/>
    </row>
    <row r="7" spans="1:25" s="5" customFormat="1" ht="12" x14ac:dyDescent="0.2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49"/>
      <c r="V7" s="49"/>
      <c r="W7" s="49"/>
    </row>
    <row r="8" spans="1:25" ht="12" x14ac:dyDescent="0.2">
      <c r="U8" s="6"/>
      <c r="V8" s="6"/>
      <c r="W8" s="49" t="s">
        <v>37</v>
      </c>
    </row>
    <row r="9" spans="1:25" ht="18.75" customHeight="1" thickBot="1" x14ac:dyDescent="0.25"/>
    <row r="10" spans="1:25" ht="18" customHeight="1" x14ac:dyDescent="0.2">
      <c r="A10" s="215" t="s">
        <v>0</v>
      </c>
      <c r="B10" s="218" t="s">
        <v>1</v>
      </c>
      <c r="C10" s="221" t="s">
        <v>2</v>
      </c>
      <c r="D10" s="223" t="s">
        <v>161</v>
      </c>
      <c r="E10" s="224"/>
      <c r="F10" s="224"/>
      <c r="G10" s="224"/>
      <c r="H10" s="224"/>
      <c r="I10" s="224"/>
      <c r="J10" s="224"/>
      <c r="K10" s="224"/>
      <c r="L10" s="224"/>
      <c r="M10" s="224"/>
      <c r="N10" s="406" t="s">
        <v>4</v>
      </c>
      <c r="O10" s="225"/>
      <c r="P10" s="221" t="s">
        <v>5</v>
      </c>
      <c r="Q10" s="408"/>
      <c r="R10" s="225" t="s">
        <v>6</v>
      </c>
      <c r="S10" s="223" t="s">
        <v>7</v>
      </c>
      <c r="T10" s="224"/>
      <c r="U10" s="224"/>
      <c r="V10" s="224"/>
      <c r="W10" s="411" t="s">
        <v>8</v>
      </c>
    </row>
    <row r="11" spans="1:25" ht="28.5" customHeight="1" x14ac:dyDescent="0.2">
      <c r="A11" s="216"/>
      <c r="B11" s="219"/>
      <c r="C11" s="222"/>
      <c r="D11" s="210" t="s">
        <v>9</v>
      </c>
      <c r="E11" s="211"/>
      <c r="F11" s="210" t="s">
        <v>10</v>
      </c>
      <c r="G11" s="211"/>
      <c r="H11" s="210" t="s">
        <v>11</v>
      </c>
      <c r="I11" s="211"/>
      <c r="J11" s="210" t="s">
        <v>12</v>
      </c>
      <c r="K11" s="211"/>
      <c r="L11" s="210" t="s">
        <v>13</v>
      </c>
      <c r="M11" s="211"/>
      <c r="N11" s="407"/>
      <c r="O11" s="226"/>
      <c r="P11" s="213"/>
      <c r="Q11" s="409"/>
      <c r="R11" s="410"/>
      <c r="S11" s="212" t="s">
        <v>14</v>
      </c>
      <c r="T11" s="212" t="s">
        <v>15</v>
      </c>
      <c r="U11" s="210" t="s">
        <v>16</v>
      </c>
      <c r="V11" s="211"/>
      <c r="W11" s="412"/>
    </row>
    <row r="12" spans="1:25" ht="70.5" customHeight="1" x14ac:dyDescent="0.2">
      <c r="A12" s="217"/>
      <c r="B12" s="220"/>
      <c r="C12" s="213"/>
      <c r="D12" s="66" t="s">
        <v>17</v>
      </c>
      <c r="E12" s="66" t="s">
        <v>18</v>
      </c>
      <c r="F12" s="65" t="s">
        <v>19</v>
      </c>
      <c r="G12" s="65" t="s">
        <v>20</v>
      </c>
      <c r="H12" s="65" t="s">
        <v>19</v>
      </c>
      <c r="I12" s="65" t="s">
        <v>20</v>
      </c>
      <c r="J12" s="65" t="s">
        <v>19</v>
      </c>
      <c r="K12" s="65" t="s">
        <v>20</v>
      </c>
      <c r="L12" s="65" t="s">
        <v>19</v>
      </c>
      <c r="M12" s="96" t="s">
        <v>20</v>
      </c>
      <c r="N12" s="76" t="s">
        <v>9</v>
      </c>
      <c r="O12" s="96" t="s">
        <v>21</v>
      </c>
      <c r="P12" s="96" t="s">
        <v>9</v>
      </c>
      <c r="Q12" s="69" t="s">
        <v>21</v>
      </c>
      <c r="R12" s="226"/>
      <c r="S12" s="213"/>
      <c r="T12" s="213"/>
      <c r="U12" s="65" t="s">
        <v>22</v>
      </c>
      <c r="V12" s="65" t="s">
        <v>23</v>
      </c>
      <c r="W12" s="413"/>
    </row>
    <row r="13" spans="1:25" s="2" customFormat="1" ht="23.25" customHeight="1" x14ac:dyDescent="0.2">
      <c r="A13" s="58"/>
      <c r="B13" s="65" t="s">
        <v>133</v>
      </c>
      <c r="C13" s="65"/>
      <c r="D13" s="65">
        <v>159.26047000000003</v>
      </c>
      <c r="E13" s="65">
        <v>175.64785120420004</v>
      </c>
      <c r="F13" s="65">
        <v>28.649810000000002</v>
      </c>
      <c r="G13" s="65">
        <v>30.7160759866</v>
      </c>
      <c r="H13" s="65">
        <v>48.557885000000013</v>
      </c>
      <c r="I13" s="65">
        <v>26.994714376199987</v>
      </c>
      <c r="J13" s="65">
        <v>48.050485000000009</v>
      </c>
      <c r="K13" s="65">
        <v>2.3953999999999995</v>
      </c>
      <c r="L13" s="65">
        <v>34.002289999999995</v>
      </c>
      <c r="M13" s="96">
        <v>115.54166084140005</v>
      </c>
      <c r="N13" s="76">
        <v>175.64785120420004</v>
      </c>
      <c r="O13" s="96">
        <v>115.54166084140005</v>
      </c>
      <c r="P13" s="96">
        <v>154.58636620619995</v>
      </c>
      <c r="Q13" s="69">
        <v>88.658413878999966</v>
      </c>
      <c r="R13" s="97">
        <v>-16.387381204200011</v>
      </c>
      <c r="S13" s="98">
        <v>81.539370841400057</v>
      </c>
      <c r="T13" s="98">
        <v>239.80552733771771</v>
      </c>
      <c r="U13" s="65">
        <v>0</v>
      </c>
      <c r="V13" s="65">
        <v>0</v>
      </c>
      <c r="W13" s="67"/>
    </row>
    <row r="14" spans="1:25" ht="23.25" customHeight="1" x14ac:dyDescent="0.2">
      <c r="A14" s="58">
        <v>1</v>
      </c>
      <c r="B14" s="13" t="s">
        <v>134</v>
      </c>
      <c r="C14" s="65"/>
      <c r="D14" s="65">
        <v>66.575600000000009</v>
      </c>
      <c r="E14" s="65">
        <v>12.525842744599998</v>
      </c>
      <c r="F14" s="65">
        <v>9.8111099999999993</v>
      </c>
      <c r="G14" s="65">
        <v>3.4117599481999994</v>
      </c>
      <c r="H14" s="65">
        <v>20.711950000000002</v>
      </c>
      <c r="I14" s="65">
        <v>4.1340693597999998</v>
      </c>
      <c r="J14" s="65">
        <v>20.888949999999998</v>
      </c>
      <c r="K14" s="65">
        <v>0</v>
      </c>
      <c r="L14" s="65">
        <v>15.163589999999996</v>
      </c>
      <c r="M14" s="96">
        <v>4.9800134366000002</v>
      </c>
      <c r="N14" s="76">
        <v>12.525842744599998</v>
      </c>
      <c r="O14" s="98">
        <v>4.9800134366000002</v>
      </c>
      <c r="P14" s="96">
        <v>7.7433666888000001</v>
      </c>
      <c r="Q14" s="69">
        <v>5.4486694936000006</v>
      </c>
      <c r="R14" s="97">
        <v>54.04975725540001</v>
      </c>
      <c r="S14" s="98">
        <v>-10.183576563399996</v>
      </c>
      <c r="T14" s="98">
        <v>-67.158084354694353</v>
      </c>
      <c r="U14" s="65">
        <v>0</v>
      </c>
      <c r="V14" s="65">
        <v>0</v>
      </c>
      <c r="W14" s="67"/>
    </row>
    <row r="15" spans="1:25" s="17" customFormat="1" ht="23.25" customHeight="1" x14ac:dyDescent="0.2">
      <c r="A15" s="59" t="s">
        <v>66</v>
      </c>
      <c r="B15" s="16" t="s">
        <v>135</v>
      </c>
      <c r="C15" s="65"/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96">
        <v>0</v>
      </c>
      <c r="N15" s="76">
        <v>0</v>
      </c>
      <c r="O15" s="98">
        <v>0</v>
      </c>
      <c r="P15" s="96"/>
      <c r="Q15" s="69">
        <v>0</v>
      </c>
      <c r="R15" s="97">
        <v>0</v>
      </c>
      <c r="S15" s="46">
        <v>0</v>
      </c>
      <c r="T15" s="46">
        <v>0</v>
      </c>
      <c r="U15" s="65"/>
      <c r="V15" s="65"/>
      <c r="W15" s="67"/>
    </row>
    <row r="16" spans="1:25" s="17" customFormat="1" ht="23.25" customHeight="1" outlineLevel="1" x14ac:dyDescent="0.2">
      <c r="A16" s="58" t="s">
        <v>79</v>
      </c>
      <c r="B16" s="54" t="s">
        <v>136</v>
      </c>
      <c r="C16" s="65"/>
      <c r="D16" s="65">
        <v>6.5017999999999994</v>
      </c>
      <c r="E16" s="99">
        <v>1.2627231094</v>
      </c>
      <c r="F16" s="99">
        <v>1.3711599999999999</v>
      </c>
      <c r="G16" s="99">
        <v>0.94338285999999993</v>
      </c>
      <c r="H16" s="99">
        <v>2.2066000000000003</v>
      </c>
      <c r="I16" s="99">
        <v>0</v>
      </c>
      <c r="J16" s="99">
        <v>2.2065999999999999</v>
      </c>
      <c r="K16" s="99">
        <v>0</v>
      </c>
      <c r="L16" s="99">
        <v>0.71743999999999952</v>
      </c>
      <c r="M16" s="99">
        <v>0.3193402494</v>
      </c>
      <c r="N16" s="76">
        <v>1.2627231094</v>
      </c>
      <c r="O16" s="98">
        <v>0.3193402494</v>
      </c>
      <c r="P16" s="96">
        <v>0.14411027300000001</v>
      </c>
      <c r="Q16" s="69">
        <v>0.14411027300000001</v>
      </c>
      <c r="R16" s="97">
        <v>5.2390768905999998</v>
      </c>
      <c r="S16" s="98">
        <v>-0.39809975059999952</v>
      </c>
      <c r="T16" s="98">
        <v>-55.488925986842077</v>
      </c>
      <c r="U16" s="65">
        <v>0</v>
      </c>
      <c r="V16" s="65">
        <v>0</v>
      </c>
      <c r="W16" s="67"/>
    </row>
    <row r="17" spans="1:23" s="15" customFormat="1" ht="12" outlineLevel="1" x14ac:dyDescent="0.2">
      <c r="A17" s="59"/>
      <c r="B17" s="18" t="s">
        <v>240</v>
      </c>
      <c r="C17" s="46"/>
      <c r="D17" s="46">
        <v>0.31624000000000002</v>
      </c>
      <c r="E17" s="46">
        <v>0</v>
      </c>
      <c r="F17" s="46">
        <v>0.31624000000000002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77">
        <v>0</v>
      </c>
      <c r="O17" s="98">
        <v>0</v>
      </c>
      <c r="P17" s="46"/>
      <c r="Q17" s="74">
        <v>0</v>
      </c>
      <c r="R17" s="72">
        <v>0.31624000000000002</v>
      </c>
      <c r="S17" s="46">
        <v>0</v>
      </c>
      <c r="T17" s="46">
        <v>0</v>
      </c>
      <c r="U17" s="46"/>
      <c r="V17" s="46"/>
      <c r="W17" s="68"/>
    </row>
    <row r="18" spans="1:23" s="15" customFormat="1" ht="12" outlineLevel="1" x14ac:dyDescent="0.2">
      <c r="A18" s="59"/>
      <c r="B18" s="18" t="s">
        <v>241</v>
      </c>
      <c r="C18" s="46"/>
      <c r="D18" s="46">
        <v>0.31624000000000002</v>
      </c>
      <c r="E18" s="46">
        <v>0</v>
      </c>
      <c r="F18" s="46">
        <v>0.31624000000000002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77">
        <v>0</v>
      </c>
      <c r="O18" s="98">
        <v>0</v>
      </c>
      <c r="P18" s="46"/>
      <c r="Q18" s="74">
        <v>0</v>
      </c>
      <c r="R18" s="72">
        <v>0.31624000000000002</v>
      </c>
      <c r="S18" s="46">
        <v>0</v>
      </c>
      <c r="T18" s="46">
        <v>0</v>
      </c>
      <c r="U18" s="46"/>
      <c r="V18" s="46"/>
      <c r="W18" s="68"/>
    </row>
    <row r="19" spans="1:23" s="15" customFormat="1" ht="12" outlineLevel="1" x14ac:dyDescent="0.2">
      <c r="A19" s="59"/>
      <c r="B19" s="18" t="s">
        <v>242</v>
      </c>
      <c r="C19" s="46"/>
      <c r="D19" s="46">
        <v>0.21121999999999999</v>
      </c>
      <c r="E19" s="46">
        <v>0</v>
      </c>
      <c r="F19" s="46">
        <v>0.21121999999999999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77">
        <v>0</v>
      </c>
      <c r="O19" s="98">
        <v>0</v>
      </c>
      <c r="P19" s="46"/>
      <c r="Q19" s="74">
        <v>0</v>
      </c>
      <c r="R19" s="72">
        <v>0.21121999999999999</v>
      </c>
      <c r="S19" s="46">
        <v>0</v>
      </c>
      <c r="T19" s="46">
        <v>0</v>
      </c>
      <c r="U19" s="46"/>
      <c r="V19" s="46"/>
      <c r="W19" s="68"/>
    </row>
    <row r="20" spans="1:23" s="15" customFormat="1" ht="12" outlineLevel="1" x14ac:dyDescent="0.2">
      <c r="A20" s="59"/>
      <c r="B20" s="18" t="s">
        <v>243</v>
      </c>
      <c r="C20" s="46"/>
      <c r="D20" s="46">
        <v>0.52745999999999993</v>
      </c>
      <c r="E20" s="46">
        <v>0</v>
      </c>
      <c r="F20" s="46">
        <v>0.52745999999999993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77">
        <v>0</v>
      </c>
      <c r="O20" s="98">
        <v>0</v>
      </c>
      <c r="P20" s="46"/>
      <c r="Q20" s="74">
        <v>0</v>
      </c>
      <c r="R20" s="72">
        <v>0.52745999999999993</v>
      </c>
      <c r="S20" s="46">
        <v>0</v>
      </c>
      <c r="T20" s="46">
        <v>0</v>
      </c>
      <c r="U20" s="46"/>
      <c r="V20" s="46"/>
      <c r="W20" s="68"/>
    </row>
    <row r="21" spans="1:23" s="15" customFormat="1" ht="12" outlineLevel="1" x14ac:dyDescent="0.2">
      <c r="A21" s="59"/>
      <c r="B21" s="18" t="s">
        <v>244</v>
      </c>
      <c r="C21" s="46"/>
      <c r="D21" s="46">
        <v>0.58055999999999996</v>
      </c>
      <c r="E21" s="46">
        <v>0</v>
      </c>
      <c r="F21" s="46">
        <v>0</v>
      </c>
      <c r="G21" s="46">
        <v>0</v>
      </c>
      <c r="H21" s="46">
        <v>0.58055999999999996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77">
        <v>0</v>
      </c>
      <c r="O21" s="98">
        <v>0</v>
      </c>
      <c r="P21" s="46"/>
      <c r="Q21" s="74">
        <v>0</v>
      </c>
      <c r="R21" s="72">
        <v>0.58055999999999996</v>
      </c>
      <c r="S21" s="46">
        <v>0</v>
      </c>
      <c r="T21" s="46">
        <v>0</v>
      </c>
      <c r="U21" s="46"/>
      <c r="V21" s="46"/>
      <c r="W21" s="68"/>
    </row>
    <row r="22" spans="1:23" s="15" customFormat="1" ht="12" outlineLevel="1" x14ac:dyDescent="0.2">
      <c r="A22" s="59"/>
      <c r="B22" s="18" t="s">
        <v>245</v>
      </c>
      <c r="C22" s="46"/>
      <c r="D22" s="46">
        <v>0.52745999999999993</v>
      </c>
      <c r="E22" s="46">
        <v>0</v>
      </c>
      <c r="F22" s="46">
        <v>0</v>
      </c>
      <c r="G22" s="46">
        <v>0</v>
      </c>
      <c r="H22" s="46">
        <v>0.52745999999999993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77">
        <v>0</v>
      </c>
      <c r="O22" s="98">
        <v>0</v>
      </c>
      <c r="P22" s="46"/>
      <c r="Q22" s="74">
        <v>0</v>
      </c>
      <c r="R22" s="72">
        <v>0.52745999999999993</v>
      </c>
      <c r="S22" s="46">
        <v>0</v>
      </c>
      <c r="T22" s="46">
        <v>0</v>
      </c>
      <c r="U22" s="46"/>
      <c r="V22" s="46"/>
      <c r="W22" s="68"/>
    </row>
    <row r="23" spans="1:23" s="15" customFormat="1" ht="12" outlineLevel="1" x14ac:dyDescent="0.2">
      <c r="A23" s="59"/>
      <c r="B23" s="18" t="s">
        <v>246</v>
      </c>
      <c r="C23" s="46"/>
      <c r="D23" s="46">
        <v>0.15812000000000001</v>
      </c>
      <c r="E23" s="46">
        <v>0</v>
      </c>
      <c r="F23" s="46">
        <v>0</v>
      </c>
      <c r="G23" s="46">
        <v>0</v>
      </c>
      <c r="H23" s="46">
        <v>0.15812000000000001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77">
        <v>0</v>
      </c>
      <c r="O23" s="98">
        <v>0</v>
      </c>
      <c r="P23" s="46"/>
      <c r="Q23" s="74">
        <v>0</v>
      </c>
      <c r="R23" s="72">
        <v>0.15812000000000001</v>
      </c>
      <c r="S23" s="46">
        <v>0</v>
      </c>
      <c r="T23" s="46">
        <v>0</v>
      </c>
      <c r="U23" s="46"/>
      <c r="V23" s="46"/>
      <c r="W23" s="68"/>
    </row>
    <row r="24" spans="1:23" s="15" customFormat="1" ht="12" outlineLevel="1" x14ac:dyDescent="0.2">
      <c r="A24" s="59"/>
      <c r="B24" s="18" t="s">
        <v>247</v>
      </c>
      <c r="C24" s="46"/>
      <c r="D24" s="46">
        <v>0.34809999999999997</v>
      </c>
      <c r="E24" s="46">
        <v>0</v>
      </c>
      <c r="F24" s="46">
        <v>0</v>
      </c>
      <c r="G24" s="46">
        <v>0</v>
      </c>
      <c r="H24" s="46">
        <v>0.34809999999999997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77">
        <v>0</v>
      </c>
      <c r="O24" s="98">
        <v>0</v>
      </c>
      <c r="P24" s="46"/>
      <c r="Q24" s="74">
        <v>0</v>
      </c>
      <c r="R24" s="72">
        <v>0.34809999999999997</v>
      </c>
      <c r="S24" s="46">
        <v>0</v>
      </c>
      <c r="T24" s="46">
        <v>0</v>
      </c>
      <c r="U24" s="46"/>
      <c r="V24" s="46"/>
      <c r="W24" s="68"/>
    </row>
    <row r="25" spans="1:23" s="15" customFormat="1" ht="12" outlineLevel="1" x14ac:dyDescent="0.2">
      <c r="A25" s="59"/>
      <c r="B25" s="18" t="s">
        <v>248</v>
      </c>
      <c r="C25" s="46"/>
      <c r="D25" s="46">
        <v>0.34809999999999997</v>
      </c>
      <c r="E25" s="46">
        <v>0</v>
      </c>
      <c r="F25" s="46">
        <v>0</v>
      </c>
      <c r="G25" s="46">
        <v>0</v>
      </c>
      <c r="H25" s="46">
        <v>0.34809999999999997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77">
        <v>0</v>
      </c>
      <c r="O25" s="98">
        <v>0</v>
      </c>
      <c r="P25" s="46"/>
      <c r="Q25" s="74">
        <v>0</v>
      </c>
      <c r="R25" s="72">
        <v>0.34809999999999997</v>
      </c>
      <c r="S25" s="46">
        <v>0</v>
      </c>
      <c r="T25" s="46">
        <v>0</v>
      </c>
      <c r="U25" s="46"/>
      <c r="V25" s="46"/>
      <c r="W25" s="68"/>
    </row>
    <row r="26" spans="1:23" s="15" customFormat="1" ht="12" outlineLevel="1" x14ac:dyDescent="0.2">
      <c r="A26" s="59"/>
      <c r="B26" s="18" t="s">
        <v>249</v>
      </c>
      <c r="C26" s="46"/>
      <c r="D26" s="46">
        <v>0.79178000000000004</v>
      </c>
      <c r="E26" s="46">
        <v>0</v>
      </c>
      <c r="F26" s="46">
        <v>0</v>
      </c>
      <c r="G26" s="46">
        <v>0</v>
      </c>
      <c r="H26" s="46">
        <v>0.24426000000000059</v>
      </c>
      <c r="I26" s="46">
        <v>0</v>
      </c>
      <c r="J26" s="46">
        <v>0.54751999999999945</v>
      </c>
      <c r="K26" s="46">
        <v>0</v>
      </c>
      <c r="L26" s="46">
        <v>0</v>
      </c>
      <c r="M26" s="46">
        <v>0</v>
      </c>
      <c r="N26" s="77">
        <v>0</v>
      </c>
      <c r="O26" s="98">
        <v>0</v>
      </c>
      <c r="P26" s="46"/>
      <c r="Q26" s="74">
        <v>0</v>
      </c>
      <c r="R26" s="72">
        <v>0.79178000000000004</v>
      </c>
      <c r="S26" s="46">
        <v>0</v>
      </c>
      <c r="T26" s="46">
        <v>0</v>
      </c>
      <c r="U26" s="46"/>
      <c r="V26" s="46"/>
      <c r="W26" s="68"/>
    </row>
    <row r="27" spans="1:23" s="15" customFormat="1" ht="12" outlineLevel="1" x14ac:dyDescent="0.2">
      <c r="A27" s="59"/>
      <c r="B27" s="18" t="s">
        <v>250</v>
      </c>
      <c r="C27" s="46"/>
      <c r="D27" s="46">
        <v>0.52745999999999993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0.52745999999999993</v>
      </c>
      <c r="K27" s="46">
        <v>0</v>
      </c>
      <c r="L27" s="46">
        <v>0</v>
      </c>
      <c r="M27" s="46">
        <v>0</v>
      </c>
      <c r="N27" s="77">
        <v>0</v>
      </c>
      <c r="O27" s="98">
        <v>0</v>
      </c>
      <c r="P27" s="46"/>
      <c r="Q27" s="74">
        <v>0</v>
      </c>
      <c r="R27" s="72">
        <v>0.52745999999999993</v>
      </c>
      <c r="S27" s="46">
        <v>0</v>
      </c>
      <c r="T27" s="46">
        <v>0</v>
      </c>
      <c r="U27" s="46"/>
      <c r="V27" s="46"/>
      <c r="W27" s="68"/>
    </row>
    <row r="28" spans="1:23" s="15" customFormat="1" ht="12" outlineLevel="1" x14ac:dyDescent="0.2">
      <c r="A28" s="59"/>
      <c r="B28" s="18" t="s">
        <v>251</v>
      </c>
      <c r="C28" s="46"/>
      <c r="D28" s="46">
        <v>0.42243999999999998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0.42243999999999998</v>
      </c>
      <c r="K28" s="46">
        <v>0</v>
      </c>
      <c r="L28" s="46">
        <v>0</v>
      </c>
      <c r="M28" s="46">
        <v>0</v>
      </c>
      <c r="N28" s="77">
        <v>0</v>
      </c>
      <c r="O28" s="98">
        <v>0</v>
      </c>
      <c r="P28" s="46"/>
      <c r="Q28" s="74">
        <v>0</v>
      </c>
      <c r="R28" s="72">
        <v>0.42243999999999998</v>
      </c>
      <c r="S28" s="46">
        <v>0</v>
      </c>
      <c r="T28" s="46">
        <v>0</v>
      </c>
      <c r="U28" s="46"/>
      <c r="V28" s="46"/>
      <c r="W28" s="68"/>
    </row>
    <row r="29" spans="1:23" s="15" customFormat="1" ht="12" outlineLevel="1" x14ac:dyDescent="0.2">
      <c r="A29" s="59"/>
      <c r="B29" s="18" t="s">
        <v>252</v>
      </c>
      <c r="C29" s="46"/>
      <c r="D29" s="46">
        <v>0.13688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0.13688</v>
      </c>
      <c r="K29" s="46">
        <v>0</v>
      </c>
      <c r="L29" s="46">
        <v>0</v>
      </c>
      <c r="M29" s="46">
        <v>0</v>
      </c>
      <c r="N29" s="77">
        <v>0</v>
      </c>
      <c r="O29" s="98">
        <v>0</v>
      </c>
      <c r="P29" s="46"/>
      <c r="Q29" s="74">
        <v>0</v>
      </c>
      <c r="R29" s="72">
        <v>0.13688</v>
      </c>
      <c r="S29" s="46">
        <v>0</v>
      </c>
      <c r="T29" s="46">
        <v>0</v>
      </c>
      <c r="U29" s="46"/>
      <c r="V29" s="46"/>
      <c r="W29" s="68"/>
    </row>
    <row r="30" spans="1:23" s="15" customFormat="1" ht="12" outlineLevel="1" x14ac:dyDescent="0.2">
      <c r="A30" s="59"/>
      <c r="B30" s="18" t="s">
        <v>253</v>
      </c>
      <c r="C30" s="46"/>
      <c r="D30" s="46">
        <v>0.21121999999999999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0.21121999999999999</v>
      </c>
      <c r="K30" s="46">
        <v>0</v>
      </c>
      <c r="L30" s="46">
        <v>0</v>
      </c>
      <c r="M30" s="46">
        <v>0</v>
      </c>
      <c r="N30" s="77">
        <v>0</v>
      </c>
      <c r="O30" s="98">
        <v>0</v>
      </c>
      <c r="P30" s="46"/>
      <c r="Q30" s="74">
        <v>0</v>
      </c>
      <c r="R30" s="72">
        <v>0.21121999999999999</v>
      </c>
      <c r="S30" s="46">
        <v>0</v>
      </c>
      <c r="T30" s="46">
        <v>0</v>
      </c>
      <c r="U30" s="46"/>
      <c r="V30" s="46"/>
      <c r="W30" s="68"/>
    </row>
    <row r="31" spans="1:23" s="15" customFormat="1" ht="12" outlineLevel="1" x14ac:dyDescent="0.2">
      <c r="A31" s="59"/>
      <c r="B31" s="18" t="s">
        <v>254</v>
      </c>
      <c r="C31" s="46"/>
      <c r="D31" s="46">
        <v>0.12625999999999998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0.12625999999999998</v>
      </c>
      <c r="K31" s="46">
        <v>0</v>
      </c>
      <c r="L31" s="46">
        <v>0</v>
      </c>
      <c r="M31" s="46">
        <v>0</v>
      </c>
      <c r="N31" s="77">
        <v>0</v>
      </c>
      <c r="O31" s="98">
        <v>0</v>
      </c>
      <c r="P31" s="46"/>
      <c r="Q31" s="74">
        <v>0</v>
      </c>
      <c r="R31" s="72">
        <v>0.12625999999999998</v>
      </c>
      <c r="S31" s="46">
        <v>0</v>
      </c>
      <c r="T31" s="46">
        <v>0</v>
      </c>
      <c r="U31" s="46"/>
      <c r="V31" s="46"/>
      <c r="W31" s="68"/>
    </row>
    <row r="32" spans="1:23" s="15" customFormat="1" ht="12" outlineLevel="1" x14ac:dyDescent="0.2">
      <c r="A32" s="59"/>
      <c r="B32" s="18" t="s">
        <v>255</v>
      </c>
      <c r="C32" s="46"/>
      <c r="D32" s="46">
        <v>0.21121999999999999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0.21121999999999999</v>
      </c>
      <c r="K32" s="46">
        <v>0</v>
      </c>
      <c r="L32" s="46">
        <v>0</v>
      </c>
      <c r="M32" s="46">
        <v>0</v>
      </c>
      <c r="N32" s="77">
        <v>0</v>
      </c>
      <c r="O32" s="98">
        <v>0</v>
      </c>
      <c r="P32" s="46"/>
      <c r="Q32" s="74">
        <v>0</v>
      </c>
      <c r="R32" s="72">
        <v>0.21121999999999999</v>
      </c>
      <c r="S32" s="46">
        <v>0</v>
      </c>
      <c r="T32" s="46">
        <v>0</v>
      </c>
      <c r="U32" s="46"/>
      <c r="V32" s="46"/>
      <c r="W32" s="68"/>
    </row>
    <row r="33" spans="1:23" s="15" customFormat="1" ht="12" outlineLevel="1" x14ac:dyDescent="0.2">
      <c r="A33" s="59"/>
      <c r="B33" s="18" t="s">
        <v>256</v>
      </c>
      <c r="C33" s="46"/>
      <c r="D33" s="46">
        <v>0.42243999999999998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2.3600000000000412E-2</v>
      </c>
      <c r="K33" s="46">
        <v>0</v>
      </c>
      <c r="L33" s="46">
        <v>0.39883999999999953</v>
      </c>
      <c r="M33" s="46">
        <v>0</v>
      </c>
      <c r="N33" s="77">
        <v>0</v>
      </c>
      <c r="O33" s="98">
        <v>0</v>
      </c>
      <c r="P33" s="46"/>
      <c r="Q33" s="74">
        <v>0</v>
      </c>
      <c r="R33" s="72">
        <v>0.42243999999999998</v>
      </c>
      <c r="S33" s="46">
        <v>-0.39883999999999953</v>
      </c>
      <c r="T33" s="46">
        <v>-100</v>
      </c>
      <c r="U33" s="46"/>
      <c r="V33" s="46"/>
      <c r="W33" s="68"/>
    </row>
    <row r="34" spans="1:23" s="15" customFormat="1" ht="12" outlineLevel="1" x14ac:dyDescent="0.2">
      <c r="A34" s="59"/>
      <c r="B34" s="18" t="s">
        <v>257</v>
      </c>
      <c r="C34" s="46"/>
      <c r="D34" s="46">
        <v>0.31859999999999999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0.31859999999999999</v>
      </c>
      <c r="M34" s="46">
        <v>0</v>
      </c>
      <c r="N34" s="77">
        <v>0</v>
      </c>
      <c r="O34" s="98">
        <v>0</v>
      </c>
      <c r="P34" s="46"/>
      <c r="Q34" s="74">
        <v>0</v>
      </c>
      <c r="R34" s="72">
        <v>0.31859999999999999</v>
      </c>
      <c r="S34" s="46">
        <v>-0.31859999999999999</v>
      </c>
      <c r="T34" s="46">
        <v>-100</v>
      </c>
      <c r="U34" s="46"/>
      <c r="V34" s="46"/>
      <c r="W34" s="68"/>
    </row>
    <row r="35" spans="1:23" s="15" customFormat="1" ht="12" outlineLevel="1" x14ac:dyDescent="0.2">
      <c r="A35" s="59"/>
      <c r="B35" s="53" t="s">
        <v>258</v>
      </c>
      <c r="C35" s="46"/>
      <c r="D35" s="46">
        <v>0</v>
      </c>
      <c r="E35" s="46">
        <v>0.94338285999999993</v>
      </c>
      <c r="F35" s="46">
        <v>0</v>
      </c>
      <c r="G35" s="46">
        <v>0.94338285999999993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77">
        <v>0.94338285999999993</v>
      </c>
      <c r="O35" s="98">
        <v>0</v>
      </c>
      <c r="P35" s="46">
        <v>0</v>
      </c>
      <c r="Q35" s="74">
        <v>0</v>
      </c>
      <c r="R35" s="72">
        <v>-0.94338285999999993</v>
      </c>
      <c r="S35" s="46">
        <v>0</v>
      </c>
      <c r="T35" s="46">
        <v>0</v>
      </c>
      <c r="U35" s="46"/>
      <c r="V35" s="46"/>
      <c r="W35" s="68"/>
    </row>
    <row r="36" spans="1:23" s="15" customFormat="1" ht="18.75" customHeight="1" outlineLevel="1" x14ac:dyDescent="0.2">
      <c r="A36" s="59"/>
      <c r="B36" s="53" t="s">
        <v>204</v>
      </c>
      <c r="C36" s="46"/>
      <c r="D36" s="46">
        <v>0</v>
      </c>
      <c r="E36" s="46">
        <v>0.14411027300000001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0.14411027300000001</v>
      </c>
      <c r="N36" s="77">
        <v>0.14411027300000001</v>
      </c>
      <c r="O36" s="99">
        <v>0.14411027300000001</v>
      </c>
      <c r="P36" s="46">
        <v>0.14411027300000001</v>
      </c>
      <c r="Q36" s="74">
        <v>0.14411027300000001</v>
      </c>
      <c r="R36" s="72"/>
      <c r="S36" s="46">
        <v>0.14411027300000001</v>
      </c>
      <c r="T36" s="46">
        <v>0</v>
      </c>
      <c r="U36" s="46"/>
      <c r="V36" s="46"/>
      <c r="W36" s="68"/>
    </row>
    <row r="37" spans="1:23" s="15" customFormat="1" ht="22.5" outlineLevel="1" x14ac:dyDescent="0.2">
      <c r="A37" s="59"/>
      <c r="B37" s="53" t="s">
        <v>205</v>
      </c>
      <c r="C37" s="46"/>
      <c r="D37" s="46">
        <v>0</v>
      </c>
      <c r="E37" s="46">
        <v>0.17522997639999999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0.17522997639999999</v>
      </c>
      <c r="N37" s="77">
        <v>0.17522997639999999</v>
      </c>
      <c r="O37" s="99">
        <v>0.17522997639999999</v>
      </c>
      <c r="P37" s="46">
        <v>0</v>
      </c>
      <c r="Q37" s="74">
        <v>0</v>
      </c>
      <c r="R37" s="72"/>
      <c r="S37" s="46">
        <v>0.17522997639999999</v>
      </c>
      <c r="T37" s="46">
        <v>0</v>
      </c>
      <c r="U37" s="46"/>
      <c r="V37" s="46"/>
      <c r="W37" s="68"/>
    </row>
    <row r="38" spans="1:23" s="17" customFormat="1" ht="24.75" customHeight="1" outlineLevel="1" x14ac:dyDescent="0.2">
      <c r="A38" s="58" t="s">
        <v>87</v>
      </c>
      <c r="B38" s="54" t="s">
        <v>137</v>
      </c>
      <c r="C38" s="65"/>
      <c r="D38" s="95">
        <v>25.853800000000003</v>
      </c>
      <c r="E38" s="95">
        <v>3.9131106546000005</v>
      </c>
      <c r="F38" s="65">
        <v>3.2803999999999993</v>
      </c>
      <c r="G38" s="65">
        <v>0.51887716379999993</v>
      </c>
      <c r="H38" s="65">
        <v>7.6818000000000008</v>
      </c>
      <c r="I38" s="65">
        <v>1.1236309752</v>
      </c>
      <c r="J38" s="65">
        <v>7.6818000000000008</v>
      </c>
      <c r="K38" s="65">
        <v>0</v>
      </c>
      <c r="L38" s="65">
        <v>7.2097999999999978</v>
      </c>
      <c r="M38" s="96">
        <v>2.2706025156000003</v>
      </c>
      <c r="N38" s="76">
        <v>3.9131106546000005</v>
      </c>
      <c r="O38" s="96">
        <v>2.2706025156000003</v>
      </c>
      <c r="P38" s="96">
        <v>2.5383560088000001</v>
      </c>
      <c r="Q38" s="69">
        <v>2.5383560088000001</v>
      </c>
      <c r="R38" s="97">
        <v>21.940689345400003</v>
      </c>
      <c r="S38" s="98">
        <v>-4.9391974843999975</v>
      </c>
      <c r="T38" s="98">
        <v>-68.506719803600646</v>
      </c>
      <c r="U38" s="65">
        <v>0</v>
      </c>
      <c r="V38" s="65">
        <v>0</v>
      </c>
      <c r="W38" s="69">
        <v>0</v>
      </c>
    </row>
    <row r="39" spans="1:23" s="15" customFormat="1" ht="12" outlineLevel="1" x14ac:dyDescent="0.2">
      <c r="A39" s="59"/>
      <c r="B39" s="18" t="s">
        <v>259</v>
      </c>
      <c r="C39" s="46"/>
      <c r="D39" s="46">
        <v>1.2401799999999998</v>
      </c>
      <c r="E39" s="46">
        <v>0</v>
      </c>
      <c r="F39" s="46">
        <v>1.2401799999999998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77">
        <v>0</v>
      </c>
      <c r="O39" s="46">
        <v>0</v>
      </c>
      <c r="P39" s="46"/>
      <c r="Q39" s="74">
        <v>0</v>
      </c>
      <c r="R39" s="72">
        <v>1.2401799999999998</v>
      </c>
      <c r="S39" s="46">
        <v>0</v>
      </c>
      <c r="T39" s="46">
        <v>0</v>
      </c>
      <c r="U39" s="46"/>
      <c r="V39" s="46"/>
      <c r="W39" s="68"/>
    </row>
    <row r="40" spans="1:23" s="15" customFormat="1" ht="12" outlineLevel="1" x14ac:dyDescent="0.2">
      <c r="A40" s="59"/>
      <c r="B40" s="18" t="s">
        <v>260</v>
      </c>
      <c r="C40" s="46"/>
      <c r="D40" s="46">
        <v>0.49677999999999994</v>
      </c>
      <c r="E40" s="46">
        <v>0</v>
      </c>
      <c r="F40" s="46">
        <v>0.49677999999999994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77">
        <v>0</v>
      </c>
      <c r="O40" s="46">
        <v>0</v>
      </c>
      <c r="P40" s="46"/>
      <c r="Q40" s="74">
        <v>0</v>
      </c>
      <c r="R40" s="72">
        <v>0.49677999999999994</v>
      </c>
      <c r="S40" s="46">
        <v>0</v>
      </c>
      <c r="T40" s="46">
        <v>0</v>
      </c>
      <c r="U40" s="46"/>
      <c r="V40" s="46"/>
      <c r="W40" s="68"/>
    </row>
    <row r="41" spans="1:23" s="15" customFormat="1" ht="12" outlineLevel="1" x14ac:dyDescent="0.2">
      <c r="A41" s="59"/>
      <c r="B41" s="18" t="s">
        <v>261</v>
      </c>
      <c r="C41" s="46"/>
      <c r="D41" s="46">
        <v>0.49677999999999994</v>
      </c>
      <c r="E41" s="46">
        <v>0</v>
      </c>
      <c r="F41" s="46">
        <v>0.49677999999999994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77">
        <v>0</v>
      </c>
      <c r="O41" s="46">
        <v>0</v>
      </c>
      <c r="P41" s="46"/>
      <c r="Q41" s="74">
        <v>0</v>
      </c>
      <c r="R41" s="72">
        <v>0.49677999999999994</v>
      </c>
      <c r="S41" s="46">
        <v>0</v>
      </c>
      <c r="T41" s="46">
        <v>0</v>
      </c>
      <c r="U41" s="46"/>
      <c r="V41" s="46"/>
      <c r="W41" s="68"/>
    </row>
    <row r="42" spans="1:23" s="15" customFormat="1" ht="12" outlineLevel="1" x14ac:dyDescent="0.2">
      <c r="A42" s="59"/>
      <c r="B42" s="18" t="s">
        <v>262</v>
      </c>
      <c r="C42" s="46"/>
      <c r="D42" s="46">
        <v>1.2401799999999998</v>
      </c>
      <c r="E42" s="46">
        <v>0</v>
      </c>
      <c r="F42" s="46">
        <v>1.0466599999999997</v>
      </c>
      <c r="G42" s="46">
        <v>0</v>
      </c>
      <c r="H42" s="46">
        <v>0.19352000000000016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77">
        <v>0</v>
      </c>
      <c r="O42" s="46">
        <v>0</v>
      </c>
      <c r="P42" s="46"/>
      <c r="Q42" s="74">
        <v>0</v>
      </c>
      <c r="R42" s="72">
        <v>1.2401799999999998</v>
      </c>
      <c r="S42" s="46">
        <v>0</v>
      </c>
      <c r="T42" s="46">
        <v>0</v>
      </c>
      <c r="U42" s="46"/>
      <c r="V42" s="46"/>
      <c r="W42" s="68"/>
    </row>
    <row r="43" spans="1:23" s="15" customFormat="1" ht="12" outlineLevel="1" x14ac:dyDescent="0.2">
      <c r="A43" s="59"/>
      <c r="B43" s="18" t="s">
        <v>263</v>
      </c>
      <c r="C43" s="46"/>
      <c r="D43" s="46">
        <v>1.3392999999999999</v>
      </c>
      <c r="E43" s="46">
        <v>0</v>
      </c>
      <c r="F43" s="46">
        <v>0</v>
      </c>
      <c r="G43" s="46">
        <v>0</v>
      </c>
      <c r="H43" s="46">
        <v>1.3392999999999999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77">
        <v>0</v>
      </c>
      <c r="O43" s="46">
        <v>0</v>
      </c>
      <c r="P43" s="46"/>
      <c r="Q43" s="74">
        <v>0</v>
      </c>
      <c r="R43" s="72">
        <v>1.3392999999999999</v>
      </c>
      <c r="S43" s="46">
        <v>0</v>
      </c>
      <c r="T43" s="46">
        <v>0</v>
      </c>
      <c r="U43" s="46"/>
      <c r="V43" s="46"/>
      <c r="W43" s="68"/>
    </row>
    <row r="44" spans="1:23" s="15" customFormat="1" ht="12" outlineLevel="1" x14ac:dyDescent="0.2">
      <c r="A44" s="59"/>
      <c r="B44" s="18" t="s">
        <v>264</v>
      </c>
      <c r="C44" s="46"/>
      <c r="D44" s="46">
        <v>0.59589999999999999</v>
      </c>
      <c r="E44" s="46">
        <v>0</v>
      </c>
      <c r="F44" s="46">
        <v>0</v>
      </c>
      <c r="G44" s="46">
        <v>0</v>
      </c>
      <c r="H44" s="46">
        <v>0.59589999999999999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77">
        <v>0</v>
      </c>
      <c r="O44" s="46">
        <v>0</v>
      </c>
      <c r="P44" s="46"/>
      <c r="Q44" s="74">
        <v>0</v>
      </c>
      <c r="R44" s="72">
        <v>0.59589999999999999</v>
      </c>
      <c r="S44" s="46">
        <v>0</v>
      </c>
      <c r="T44" s="46">
        <v>0</v>
      </c>
      <c r="U44" s="46"/>
      <c r="V44" s="46"/>
      <c r="W44" s="68"/>
    </row>
    <row r="45" spans="1:23" s="15" customFormat="1" ht="12" outlineLevel="1" x14ac:dyDescent="0.2">
      <c r="A45" s="59"/>
      <c r="B45" s="18" t="s">
        <v>265</v>
      </c>
      <c r="C45" s="46"/>
      <c r="D45" s="46">
        <v>0.79413999999999996</v>
      </c>
      <c r="E45" s="46">
        <v>0</v>
      </c>
      <c r="F45" s="46">
        <v>0</v>
      </c>
      <c r="G45" s="46">
        <v>0</v>
      </c>
      <c r="H45" s="46">
        <v>0.79413999999999996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77">
        <v>0</v>
      </c>
      <c r="O45" s="46">
        <v>0</v>
      </c>
      <c r="P45" s="46"/>
      <c r="Q45" s="74">
        <v>0</v>
      </c>
      <c r="R45" s="72">
        <v>0.79413999999999996</v>
      </c>
      <c r="S45" s="46">
        <v>0</v>
      </c>
      <c r="T45" s="46">
        <v>0</v>
      </c>
      <c r="U45" s="46"/>
      <c r="V45" s="46"/>
      <c r="W45" s="68"/>
    </row>
    <row r="46" spans="1:23" s="15" customFormat="1" ht="12" outlineLevel="1" x14ac:dyDescent="0.2">
      <c r="A46" s="59"/>
      <c r="B46" s="18" t="s">
        <v>266</v>
      </c>
      <c r="C46" s="46"/>
      <c r="D46" s="46">
        <v>0.57111999999999996</v>
      </c>
      <c r="E46" s="46">
        <v>0</v>
      </c>
      <c r="F46" s="46">
        <v>0</v>
      </c>
      <c r="G46" s="46">
        <v>0</v>
      </c>
      <c r="H46" s="46">
        <v>0.57111999999999996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77">
        <v>0</v>
      </c>
      <c r="O46" s="46">
        <v>0</v>
      </c>
      <c r="P46" s="46"/>
      <c r="Q46" s="74">
        <v>0</v>
      </c>
      <c r="R46" s="72">
        <v>0.57111999999999996</v>
      </c>
      <c r="S46" s="46">
        <v>0</v>
      </c>
      <c r="T46" s="46">
        <v>0</v>
      </c>
      <c r="U46" s="46"/>
      <c r="V46" s="46"/>
      <c r="W46" s="68"/>
    </row>
    <row r="47" spans="1:23" s="15" customFormat="1" ht="12" outlineLevel="1" x14ac:dyDescent="0.2">
      <c r="A47" s="59"/>
      <c r="B47" s="18" t="s">
        <v>267</v>
      </c>
      <c r="C47" s="46"/>
      <c r="D47" s="46">
        <v>0.69501999999999997</v>
      </c>
      <c r="E47" s="46">
        <v>0</v>
      </c>
      <c r="F47" s="46">
        <v>0</v>
      </c>
      <c r="G47" s="46">
        <v>0</v>
      </c>
      <c r="H47" s="46">
        <v>0.69501999999999997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77">
        <v>0</v>
      </c>
      <c r="O47" s="46">
        <v>0</v>
      </c>
      <c r="P47" s="46"/>
      <c r="Q47" s="74">
        <v>0</v>
      </c>
      <c r="R47" s="72">
        <v>0.69501999999999997</v>
      </c>
      <c r="S47" s="46">
        <v>0</v>
      </c>
      <c r="T47" s="46">
        <v>0</v>
      </c>
      <c r="U47" s="46"/>
      <c r="V47" s="46"/>
      <c r="W47" s="68"/>
    </row>
    <row r="48" spans="1:23" s="15" customFormat="1" ht="12" outlineLevel="1" x14ac:dyDescent="0.2">
      <c r="A48" s="59"/>
      <c r="B48" s="18" t="s">
        <v>268</v>
      </c>
      <c r="C48" s="46"/>
      <c r="D48" s="46">
        <v>0.74458000000000002</v>
      </c>
      <c r="E48" s="46">
        <v>0</v>
      </c>
      <c r="F48" s="46">
        <v>0</v>
      </c>
      <c r="G48" s="46">
        <v>0</v>
      </c>
      <c r="H48" s="46">
        <v>0.74458000000000002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77">
        <v>0</v>
      </c>
      <c r="O48" s="46">
        <v>0</v>
      </c>
      <c r="P48" s="46"/>
      <c r="Q48" s="74">
        <v>0</v>
      </c>
      <c r="R48" s="72">
        <v>0.74458000000000002</v>
      </c>
      <c r="S48" s="46">
        <v>0</v>
      </c>
      <c r="T48" s="46">
        <v>0</v>
      </c>
      <c r="U48" s="46"/>
      <c r="V48" s="46"/>
      <c r="W48" s="68"/>
    </row>
    <row r="49" spans="1:23" s="15" customFormat="1" ht="12" outlineLevel="1" x14ac:dyDescent="0.2">
      <c r="A49" s="59"/>
      <c r="B49" s="18" t="s">
        <v>269</v>
      </c>
      <c r="C49" s="46"/>
      <c r="D49" s="46">
        <v>0.86847999999999992</v>
      </c>
      <c r="E49" s="46">
        <v>0</v>
      </c>
      <c r="F49" s="46">
        <v>0</v>
      </c>
      <c r="G49" s="46">
        <v>0</v>
      </c>
      <c r="H49" s="46">
        <v>0.86847999999999992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77">
        <v>0</v>
      </c>
      <c r="O49" s="46">
        <v>0</v>
      </c>
      <c r="P49" s="46"/>
      <c r="Q49" s="74">
        <v>0</v>
      </c>
      <c r="R49" s="72">
        <v>0.86847999999999992</v>
      </c>
      <c r="S49" s="46">
        <v>0</v>
      </c>
      <c r="T49" s="46">
        <v>0</v>
      </c>
      <c r="U49" s="46"/>
      <c r="V49" s="46"/>
      <c r="W49" s="68"/>
    </row>
    <row r="50" spans="1:23" s="15" customFormat="1" ht="12" outlineLevel="1" x14ac:dyDescent="0.2">
      <c r="A50" s="59"/>
      <c r="B50" s="18" t="s">
        <v>270</v>
      </c>
      <c r="C50" s="46"/>
      <c r="D50" s="46">
        <v>1.5634999999999999</v>
      </c>
      <c r="E50" s="46">
        <v>0</v>
      </c>
      <c r="F50" s="46">
        <v>0</v>
      </c>
      <c r="G50" s="46">
        <v>0</v>
      </c>
      <c r="H50" s="46">
        <v>1.5634999999999999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77">
        <v>0</v>
      </c>
      <c r="O50" s="46">
        <v>0</v>
      </c>
      <c r="P50" s="46"/>
      <c r="Q50" s="74">
        <v>0</v>
      </c>
      <c r="R50" s="72">
        <v>1.5634999999999999</v>
      </c>
      <c r="S50" s="46">
        <v>0</v>
      </c>
      <c r="T50" s="46">
        <v>0</v>
      </c>
      <c r="U50" s="46"/>
      <c r="V50" s="46"/>
      <c r="W50" s="68"/>
    </row>
    <row r="51" spans="1:23" s="15" customFormat="1" ht="12" outlineLevel="1" x14ac:dyDescent="0.2">
      <c r="A51" s="59"/>
      <c r="B51" s="18" t="s">
        <v>271</v>
      </c>
      <c r="C51" s="46"/>
      <c r="D51" s="46">
        <v>0.69501999999999997</v>
      </c>
      <c r="E51" s="46">
        <v>0</v>
      </c>
      <c r="F51" s="46">
        <v>0</v>
      </c>
      <c r="G51" s="46">
        <v>0</v>
      </c>
      <c r="H51" s="46">
        <v>0.3162400000000008</v>
      </c>
      <c r="I51" s="46">
        <v>0</v>
      </c>
      <c r="J51" s="46">
        <v>0.37877999999999912</v>
      </c>
      <c r="K51" s="46">
        <v>0</v>
      </c>
      <c r="L51" s="46">
        <v>0</v>
      </c>
      <c r="M51" s="46">
        <v>0</v>
      </c>
      <c r="N51" s="77">
        <v>0</v>
      </c>
      <c r="O51" s="46">
        <v>0</v>
      </c>
      <c r="P51" s="46"/>
      <c r="Q51" s="74">
        <v>0</v>
      </c>
      <c r="R51" s="72">
        <v>0.69501999999999997</v>
      </c>
      <c r="S51" s="46">
        <v>0</v>
      </c>
      <c r="T51" s="46">
        <v>0</v>
      </c>
      <c r="U51" s="46"/>
      <c r="V51" s="46"/>
      <c r="W51" s="68"/>
    </row>
    <row r="52" spans="1:23" s="15" customFormat="1" ht="12" outlineLevel="1" x14ac:dyDescent="0.2">
      <c r="A52" s="59"/>
      <c r="B52" s="18" t="s">
        <v>272</v>
      </c>
      <c r="C52" s="46"/>
      <c r="D52" s="46">
        <v>1.2401799999999998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1.2401799999999998</v>
      </c>
      <c r="K52" s="46">
        <v>0</v>
      </c>
      <c r="L52" s="46">
        <v>0</v>
      </c>
      <c r="M52" s="46">
        <v>0</v>
      </c>
      <c r="N52" s="77">
        <v>0</v>
      </c>
      <c r="O52" s="46">
        <v>0</v>
      </c>
      <c r="P52" s="46"/>
      <c r="Q52" s="74">
        <v>0</v>
      </c>
      <c r="R52" s="72">
        <v>1.2401799999999998</v>
      </c>
      <c r="S52" s="46">
        <v>0</v>
      </c>
      <c r="T52" s="46">
        <v>0</v>
      </c>
      <c r="U52" s="46"/>
      <c r="V52" s="46"/>
      <c r="W52" s="68"/>
    </row>
    <row r="53" spans="1:23" s="15" customFormat="1" ht="12" outlineLevel="1" x14ac:dyDescent="0.2">
      <c r="A53" s="59"/>
      <c r="B53" s="18" t="s">
        <v>273</v>
      </c>
      <c r="C53" s="46"/>
      <c r="D53" s="46">
        <v>1.86086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1.86086</v>
      </c>
      <c r="K53" s="46">
        <v>0</v>
      </c>
      <c r="L53" s="46">
        <v>0</v>
      </c>
      <c r="M53" s="46">
        <v>0</v>
      </c>
      <c r="N53" s="77">
        <v>0</v>
      </c>
      <c r="O53" s="46">
        <v>0</v>
      </c>
      <c r="P53" s="46"/>
      <c r="Q53" s="74">
        <v>0</v>
      </c>
      <c r="R53" s="72">
        <v>1.86086</v>
      </c>
      <c r="S53" s="46">
        <v>0</v>
      </c>
      <c r="T53" s="46">
        <v>0</v>
      </c>
      <c r="U53" s="46"/>
      <c r="V53" s="46"/>
      <c r="W53" s="68"/>
    </row>
    <row r="54" spans="1:23" s="15" customFormat="1" ht="12" outlineLevel="1" x14ac:dyDescent="0.2">
      <c r="A54" s="59"/>
      <c r="B54" s="18" t="s">
        <v>274</v>
      </c>
      <c r="C54" s="46"/>
      <c r="D54" s="46">
        <v>1.48916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1.48916</v>
      </c>
      <c r="K54" s="46">
        <v>0</v>
      </c>
      <c r="L54" s="46">
        <v>0</v>
      </c>
      <c r="M54" s="46">
        <v>0</v>
      </c>
      <c r="N54" s="77">
        <v>0</v>
      </c>
      <c r="O54" s="46">
        <v>0</v>
      </c>
      <c r="P54" s="46"/>
      <c r="Q54" s="74">
        <v>0</v>
      </c>
      <c r="R54" s="72">
        <v>1.48916</v>
      </c>
      <c r="S54" s="46">
        <v>0</v>
      </c>
      <c r="T54" s="46">
        <v>0</v>
      </c>
      <c r="U54" s="46"/>
      <c r="V54" s="46"/>
      <c r="W54" s="68"/>
    </row>
    <row r="55" spans="1:23" s="15" customFormat="1" ht="12" outlineLevel="1" x14ac:dyDescent="0.2">
      <c r="A55" s="59"/>
      <c r="B55" s="18" t="s">
        <v>275</v>
      </c>
      <c r="C55" s="46"/>
      <c r="D55" s="46">
        <v>0.79413999999999996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0.79413999999999996</v>
      </c>
      <c r="K55" s="46">
        <v>0</v>
      </c>
      <c r="L55" s="46">
        <v>0</v>
      </c>
      <c r="M55" s="46">
        <v>0</v>
      </c>
      <c r="N55" s="77">
        <v>0</v>
      </c>
      <c r="O55" s="46">
        <v>0</v>
      </c>
      <c r="P55" s="46"/>
      <c r="Q55" s="74">
        <v>0</v>
      </c>
      <c r="R55" s="72">
        <v>0.79413999999999996</v>
      </c>
      <c r="S55" s="46">
        <v>0</v>
      </c>
      <c r="T55" s="46">
        <v>0</v>
      </c>
      <c r="U55" s="46"/>
      <c r="V55" s="46"/>
      <c r="W55" s="68"/>
    </row>
    <row r="56" spans="1:23" s="15" customFormat="1" ht="12" outlineLevel="1" x14ac:dyDescent="0.2">
      <c r="A56" s="59"/>
      <c r="B56" s="18" t="s">
        <v>276</v>
      </c>
      <c r="C56" s="46"/>
      <c r="D56" s="46">
        <v>0.81891999999999987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0.81891999999999987</v>
      </c>
      <c r="K56" s="46">
        <v>0</v>
      </c>
      <c r="L56" s="46">
        <v>0</v>
      </c>
      <c r="M56" s="46">
        <v>0</v>
      </c>
      <c r="N56" s="77">
        <v>0</v>
      </c>
      <c r="O56" s="46">
        <v>0</v>
      </c>
      <c r="P56" s="46"/>
      <c r="Q56" s="74">
        <v>0</v>
      </c>
      <c r="R56" s="72">
        <v>0.81891999999999987</v>
      </c>
      <c r="S56" s="46">
        <v>0</v>
      </c>
      <c r="T56" s="46">
        <v>0</v>
      </c>
      <c r="U56" s="46"/>
      <c r="V56" s="46"/>
      <c r="W56" s="68"/>
    </row>
    <row r="57" spans="1:23" s="15" customFormat="1" ht="12" outlineLevel="1" x14ac:dyDescent="0.2">
      <c r="A57" s="59"/>
      <c r="B57" s="18" t="s">
        <v>277</v>
      </c>
      <c r="C57" s="46"/>
      <c r="D57" s="46">
        <v>1.3640799999999997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1.0997600000000016</v>
      </c>
      <c r="K57" s="46">
        <v>0</v>
      </c>
      <c r="L57" s="46">
        <v>0.26431999999999811</v>
      </c>
      <c r="M57" s="46">
        <v>0</v>
      </c>
      <c r="N57" s="77">
        <v>0</v>
      </c>
      <c r="O57" s="46">
        <v>0</v>
      </c>
      <c r="P57" s="46"/>
      <c r="Q57" s="74">
        <v>0</v>
      </c>
      <c r="R57" s="72">
        <v>1.3640799999999997</v>
      </c>
      <c r="S57" s="46">
        <v>-0.26431999999999811</v>
      </c>
      <c r="T57" s="46">
        <v>-100</v>
      </c>
      <c r="U57" s="46"/>
      <c r="V57" s="46"/>
      <c r="W57" s="68"/>
    </row>
    <row r="58" spans="1:23" s="15" customFormat="1" ht="12" outlineLevel="1" x14ac:dyDescent="0.2">
      <c r="A58" s="59"/>
      <c r="B58" s="18" t="s">
        <v>278</v>
      </c>
      <c r="C58" s="46"/>
      <c r="D58" s="46">
        <v>1.48916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1.48916</v>
      </c>
      <c r="M58" s="46">
        <v>0</v>
      </c>
      <c r="N58" s="77">
        <v>0</v>
      </c>
      <c r="O58" s="46">
        <v>0</v>
      </c>
      <c r="P58" s="46"/>
      <c r="Q58" s="74">
        <v>0</v>
      </c>
      <c r="R58" s="72">
        <v>1.48916</v>
      </c>
      <c r="S58" s="46">
        <v>-1.48916</v>
      </c>
      <c r="T58" s="46">
        <v>-100</v>
      </c>
      <c r="U58" s="46"/>
      <c r="V58" s="46"/>
      <c r="W58" s="68"/>
    </row>
    <row r="59" spans="1:23" s="15" customFormat="1" ht="12" outlineLevel="1" x14ac:dyDescent="0.2">
      <c r="A59" s="59"/>
      <c r="B59" s="18" t="s">
        <v>279</v>
      </c>
      <c r="C59" s="46"/>
      <c r="D59" s="46">
        <v>1.9847599999999999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1.9847599999999999</v>
      </c>
      <c r="M59" s="46">
        <v>0</v>
      </c>
      <c r="N59" s="77">
        <v>0</v>
      </c>
      <c r="O59" s="46">
        <v>0</v>
      </c>
      <c r="P59" s="46"/>
      <c r="Q59" s="74">
        <v>0</v>
      </c>
      <c r="R59" s="72">
        <v>1.9847599999999999</v>
      </c>
      <c r="S59" s="46">
        <v>-1.9847599999999999</v>
      </c>
      <c r="T59" s="46">
        <v>-100</v>
      </c>
      <c r="U59" s="46"/>
      <c r="V59" s="46"/>
      <c r="W59" s="68"/>
    </row>
    <row r="60" spans="1:23" s="15" customFormat="1" ht="12" outlineLevel="1" x14ac:dyDescent="0.2">
      <c r="A60" s="59"/>
      <c r="B60" s="18" t="s">
        <v>280</v>
      </c>
      <c r="C60" s="46"/>
      <c r="D60" s="46">
        <v>2.8520599999999998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2.8520599999999998</v>
      </c>
      <c r="M60" s="46">
        <v>0</v>
      </c>
      <c r="N60" s="77">
        <v>0</v>
      </c>
      <c r="O60" s="46">
        <v>0</v>
      </c>
      <c r="P60" s="46"/>
      <c r="Q60" s="74">
        <v>0</v>
      </c>
      <c r="R60" s="72">
        <v>2.8520599999999998</v>
      </c>
      <c r="S60" s="46">
        <v>-2.8520599999999998</v>
      </c>
      <c r="T60" s="46">
        <v>-100</v>
      </c>
      <c r="U60" s="46"/>
      <c r="V60" s="46"/>
      <c r="W60" s="68"/>
    </row>
    <row r="61" spans="1:23" s="15" customFormat="1" ht="12" outlineLevel="1" x14ac:dyDescent="0.2">
      <c r="A61" s="59"/>
      <c r="B61" s="18" t="s">
        <v>281</v>
      </c>
      <c r="C61" s="46"/>
      <c r="D61" s="46">
        <v>0.61949999999999994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0.61949999999999994</v>
      </c>
      <c r="M61" s="46">
        <v>0</v>
      </c>
      <c r="N61" s="77">
        <v>0</v>
      </c>
      <c r="O61" s="46">
        <v>0</v>
      </c>
      <c r="P61" s="46"/>
      <c r="Q61" s="74">
        <v>0</v>
      </c>
      <c r="R61" s="72">
        <v>0.61949999999999994</v>
      </c>
      <c r="S61" s="46">
        <v>-0.61949999999999994</v>
      </c>
      <c r="T61" s="46">
        <v>-100</v>
      </c>
      <c r="U61" s="46"/>
      <c r="V61" s="46"/>
      <c r="W61" s="68"/>
    </row>
    <row r="62" spans="1:23" s="15" customFormat="1" ht="12" outlineLevel="1" x14ac:dyDescent="0.2">
      <c r="A62" s="59"/>
      <c r="B62" s="53" t="s">
        <v>282</v>
      </c>
      <c r="C62" s="46"/>
      <c r="D62" s="46">
        <v>0</v>
      </c>
      <c r="E62" s="46">
        <v>6.1290379999999998E-2</v>
      </c>
      <c r="F62" s="46">
        <v>0</v>
      </c>
      <c r="G62" s="46">
        <v>6.1290379999999998E-2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77">
        <v>6.1290379999999998E-2</v>
      </c>
      <c r="O62" s="46">
        <v>0</v>
      </c>
      <c r="P62" s="46">
        <v>0</v>
      </c>
      <c r="Q62" s="74">
        <v>0</v>
      </c>
      <c r="R62" s="72">
        <v>-6.1290379999999998E-2</v>
      </c>
      <c r="S62" s="46">
        <v>0</v>
      </c>
      <c r="T62" s="46">
        <v>0</v>
      </c>
      <c r="U62" s="46"/>
      <c r="V62" s="46"/>
      <c r="W62" s="68"/>
    </row>
    <row r="63" spans="1:23" s="15" customFormat="1" ht="22.5" outlineLevel="1" x14ac:dyDescent="0.2">
      <c r="A63" s="59"/>
      <c r="B63" s="53" t="s">
        <v>283</v>
      </c>
      <c r="C63" s="46"/>
      <c r="D63" s="46">
        <v>0</v>
      </c>
      <c r="E63" s="46">
        <v>0.4575867837999999</v>
      </c>
      <c r="F63" s="46">
        <v>0</v>
      </c>
      <c r="G63" s="46">
        <v>0.4575867837999999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77">
        <v>0.4575867837999999</v>
      </c>
      <c r="O63" s="46">
        <v>0</v>
      </c>
      <c r="P63" s="46">
        <v>0</v>
      </c>
      <c r="Q63" s="74">
        <v>0</v>
      </c>
      <c r="R63" s="72">
        <v>-0.4575867837999999</v>
      </c>
      <c r="S63" s="46">
        <v>0</v>
      </c>
      <c r="T63" s="46">
        <v>0</v>
      </c>
      <c r="U63" s="46"/>
      <c r="V63" s="46"/>
      <c r="W63" s="68"/>
    </row>
    <row r="64" spans="1:23" s="15" customFormat="1" ht="12" outlineLevel="1" x14ac:dyDescent="0.2">
      <c r="A64" s="59"/>
      <c r="B64" s="53" t="s">
        <v>190</v>
      </c>
      <c r="C64" s="46"/>
      <c r="D64" s="46">
        <v>0</v>
      </c>
      <c r="E64" s="46">
        <v>8.4479739999999998E-2</v>
      </c>
      <c r="F64" s="46">
        <v>0</v>
      </c>
      <c r="G64" s="46">
        <v>0</v>
      </c>
      <c r="H64" s="46">
        <v>0</v>
      </c>
      <c r="I64" s="46">
        <v>8.4479739999999998E-2</v>
      </c>
      <c r="J64" s="46">
        <v>0</v>
      </c>
      <c r="K64" s="46">
        <v>0</v>
      </c>
      <c r="L64" s="46">
        <v>0</v>
      </c>
      <c r="M64" s="46">
        <v>0</v>
      </c>
      <c r="N64" s="77">
        <v>8.4479739999999998E-2</v>
      </c>
      <c r="O64" s="46">
        <v>0</v>
      </c>
      <c r="P64" s="46">
        <v>0</v>
      </c>
      <c r="Q64" s="74">
        <v>0</v>
      </c>
      <c r="R64" s="72"/>
      <c r="S64" s="46">
        <v>0</v>
      </c>
      <c r="T64" s="46">
        <v>0</v>
      </c>
      <c r="U64" s="46"/>
      <c r="V64" s="46"/>
      <c r="W64" s="68"/>
    </row>
    <row r="65" spans="1:23" s="15" customFormat="1" ht="12" outlineLevel="1" x14ac:dyDescent="0.2">
      <c r="A65" s="59"/>
      <c r="B65" s="53" t="s">
        <v>191</v>
      </c>
      <c r="C65" s="46"/>
      <c r="D65" s="46">
        <v>0</v>
      </c>
      <c r="E65" s="46">
        <v>0.12469413999999999</v>
      </c>
      <c r="F65" s="46">
        <v>0</v>
      </c>
      <c r="G65" s="46">
        <v>0</v>
      </c>
      <c r="H65" s="46">
        <v>0</v>
      </c>
      <c r="I65" s="46">
        <v>0.12469413999999999</v>
      </c>
      <c r="J65" s="46">
        <v>0</v>
      </c>
      <c r="K65" s="46">
        <v>0</v>
      </c>
      <c r="L65" s="46">
        <v>0</v>
      </c>
      <c r="M65" s="46">
        <v>0</v>
      </c>
      <c r="N65" s="77">
        <v>0.12469413999999999</v>
      </c>
      <c r="O65" s="46">
        <v>0</v>
      </c>
      <c r="P65" s="46">
        <v>0</v>
      </c>
      <c r="Q65" s="74">
        <v>0</v>
      </c>
      <c r="R65" s="72"/>
      <c r="S65" s="46">
        <v>0</v>
      </c>
      <c r="T65" s="46">
        <v>0</v>
      </c>
      <c r="U65" s="46"/>
      <c r="V65" s="46"/>
      <c r="W65" s="68"/>
    </row>
    <row r="66" spans="1:23" s="15" customFormat="1" ht="12" outlineLevel="1" x14ac:dyDescent="0.2">
      <c r="A66" s="59"/>
      <c r="B66" s="53" t="s">
        <v>192</v>
      </c>
      <c r="C66" s="46"/>
      <c r="D66" s="46">
        <v>0</v>
      </c>
      <c r="E66" s="46">
        <v>0.91445709520000007</v>
      </c>
      <c r="F66" s="46">
        <v>0</v>
      </c>
      <c r="G66" s="46">
        <v>0</v>
      </c>
      <c r="H66" s="46">
        <v>0</v>
      </c>
      <c r="I66" s="46">
        <v>0.91445709520000007</v>
      </c>
      <c r="J66" s="46">
        <v>0</v>
      </c>
      <c r="K66" s="46">
        <v>0</v>
      </c>
      <c r="L66" s="46">
        <v>0</v>
      </c>
      <c r="M66" s="46">
        <v>0</v>
      </c>
      <c r="N66" s="77">
        <v>0.91445709520000007</v>
      </c>
      <c r="O66" s="46">
        <v>0</v>
      </c>
      <c r="P66" s="46">
        <v>0</v>
      </c>
      <c r="Q66" s="74">
        <v>0</v>
      </c>
      <c r="R66" s="72"/>
      <c r="S66" s="46">
        <v>0</v>
      </c>
      <c r="T66" s="46">
        <v>0</v>
      </c>
      <c r="U66" s="46"/>
      <c r="V66" s="46"/>
      <c r="W66" s="68"/>
    </row>
    <row r="67" spans="1:23" s="15" customFormat="1" ht="22.5" outlineLevel="1" x14ac:dyDescent="0.2">
      <c r="A67" s="59"/>
      <c r="B67" s="53" t="s">
        <v>206</v>
      </c>
      <c r="C67" s="46"/>
      <c r="D67" s="46">
        <v>0</v>
      </c>
      <c r="E67" s="46">
        <v>0.145005834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0.145005834</v>
      </c>
      <c r="N67" s="77">
        <v>0.145005834</v>
      </c>
      <c r="O67" s="46">
        <v>0.145005834</v>
      </c>
      <c r="P67" s="46">
        <v>0</v>
      </c>
      <c r="Q67" s="74">
        <v>0</v>
      </c>
      <c r="R67" s="72"/>
      <c r="S67" s="46">
        <v>0.145005834</v>
      </c>
      <c r="T67" s="46">
        <v>0</v>
      </c>
      <c r="U67" s="46"/>
      <c r="V67" s="46"/>
      <c r="W67" s="68"/>
    </row>
    <row r="68" spans="1:23" s="15" customFormat="1" ht="22.5" outlineLevel="1" x14ac:dyDescent="0.2">
      <c r="A68" s="59"/>
      <c r="B68" s="53" t="s">
        <v>207</v>
      </c>
      <c r="C68" s="46"/>
      <c r="D68" s="46">
        <v>0</v>
      </c>
      <c r="E68" s="46">
        <v>2.5383560088000001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2.5383560088000001</v>
      </c>
      <c r="N68" s="77">
        <v>2.5383560088000001</v>
      </c>
      <c r="O68" s="46">
        <v>2.5383560088000001</v>
      </c>
      <c r="P68" s="46">
        <v>2.5383560088000001</v>
      </c>
      <c r="Q68" s="74">
        <v>2.5383560088000001</v>
      </c>
      <c r="R68" s="72"/>
      <c r="S68" s="46">
        <v>2.5383560088000001</v>
      </c>
      <c r="T68" s="46">
        <v>0</v>
      </c>
      <c r="U68" s="46"/>
      <c r="V68" s="46"/>
      <c r="W68" s="68"/>
    </row>
    <row r="69" spans="1:23" s="15" customFormat="1" ht="12" outlineLevel="1" x14ac:dyDescent="0.2">
      <c r="A69" s="59"/>
      <c r="B69" s="53" t="s">
        <v>208</v>
      </c>
      <c r="C69" s="46"/>
      <c r="D69" s="46">
        <v>0</v>
      </c>
      <c r="E69" s="46">
        <v>-0.43194494719999998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-0.43194494719999998</v>
      </c>
      <c r="N69" s="77">
        <v>-0.43194494719999998</v>
      </c>
      <c r="O69" s="46">
        <v>-0.43194494719999998</v>
      </c>
      <c r="P69" s="46">
        <v>0</v>
      </c>
      <c r="Q69" s="74">
        <v>0</v>
      </c>
      <c r="R69" s="72"/>
      <c r="S69" s="46">
        <v>-0.43194494719999998</v>
      </c>
      <c r="T69" s="46">
        <v>0</v>
      </c>
      <c r="U69" s="46"/>
      <c r="V69" s="46"/>
      <c r="W69" s="68"/>
    </row>
    <row r="70" spans="1:23" s="15" customFormat="1" ht="12" outlineLevel="1" x14ac:dyDescent="0.2">
      <c r="A70" s="59"/>
      <c r="B70" s="53" t="s">
        <v>209</v>
      </c>
      <c r="C70" s="46"/>
      <c r="D70" s="46">
        <v>0</v>
      </c>
      <c r="E70" s="46">
        <v>1.9185619999999997E-2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1.9185619999999997E-2</v>
      </c>
      <c r="N70" s="77">
        <v>1.9185619999999997E-2</v>
      </c>
      <c r="O70" s="46">
        <v>1.9185619999999997E-2</v>
      </c>
      <c r="P70" s="46">
        <v>0</v>
      </c>
      <c r="Q70" s="74">
        <v>0</v>
      </c>
      <c r="R70" s="72"/>
      <c r="S70" s="46">
        <v>1.9185619999999997E-2</v>
      </c>
      <c r="T70" s="46">
        <v>0</v>
      </c>
      <c r="U70" s="46"/>
      <c r="V70" s="46"/>
      <c r="W70" s="68"/>
    </row>
    <row r="71" spans="1:23" s="55" customFormat="1" ht="24" customHeight="1" outlineLevel="1" x14ac:dyDescent="0.15">
      <c r="A71" s="58" t="s">
        <v>89</v>
      </c>
      <c r="B71" s="54" t="s">
        <v>138</v>
      </c>
      <c r="C71" s="65"/>
      <c r="D71" s="65">
        <v>9.0269999999999992</v>
      </c>
      <c r="E71" s="65">
        <v>1.1360800105999997</v>
      </c>
      <c r="F71" s="65">
        <v>0.41299999999999998</v>
      </c>
      <c r="G71" s="65">
        <v>0</v>
      </c>
      <c r="H71" s="65">
        <v>3.5164</v>
      </c>
      <c r="I71" s="65">
        <v>0.50571685979999992</v>
      </c>
      <c r="J71" s="65">
        <v>3.5635999999999992</v>
      </c>
      <c r="K71" s="65">
        <v>0</v>
      </c>
      <c r="L71" s="65">
        <v>1.5339999999999994</v>
      </c>
      <c r="M71" s="96">
        <v>0.63036315079999994</v>
      </c>
      <c r="N71" s="76">
        <v>1.1360800105999997</v>
      </c>
      <c r="O71" s="96">
        <v>0.63036315079999994</v>
      </c>
      <c r="P71" s="96">
        <v>0</v>
      </c>
      <c r="Q71" s="69">
        <v>0</v>
      </c>
      <c r="R71" s="97">
        <v>9.0269999999999992</v>
      </c>
      <c r="S71" s="98">
        <v>-0.90363684919999943</v>
      </c>
      <c r="T71" s="98">
        <v>-58.907226153846146</v>
      </c>
      <c r="U71" s="65">
        <v>0</v>
      </c>
      <c r="V71" s="65">
        <v>0</v>
      </c>
      <c r="W71" s="69">
        <v>0</v>
      </c>
    </row>
    <row r="72" spans="1:23" ht="12" outlineLevel="1" x14ac:dyDescent="0.2">
      <c r="A72" s="59"/>
      <c r="B72" s="18" t="s">
        <v>284</v>
      </c>
      <c r="C72" s="46"/>
      <c r="D72" s="46">
        <v>1.7086399999999999</v>
      </c>
      <c r="E72" s="46">
        <v>0</v>
      </c>
      <c r="F72" s="46">
        <v>0.41299999999999998</v>
      </c>
      <c r="G72" s="46">
        <v>0</v>
      </c>
      <c r="H72" s="46">
        <v>1.2956399999999997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77">
        <v>0</v>
      </c>
      <c r="O72" s="46">
        <v>0</v>
      </c>
      <c r="P72" s="46"/>
      <c r="Q72" s="74">
        <v>0</v>
      </c>
      <c r="R72" s="72">
        <v>1.7086399999999999</v>
      </c>
      <c r="S72" s="46">
        <v>0</v>
      </c>
      <c r="T72" s="46">
        <v>0</v>
      </c>
      <c r="U72" s="46"/>
      <c r="V72" s="46"/>
      <c r="W72" s="68"/>
    </row>
    <row r="73" spans="1:23" ht="12" outlineLevel="1" x14ac:dyDescent="0.2">
      <c r="A73" s="59"/>
      <c r="B73" s="18" t="s">
        <v>285</v>
      </c>
      <c r="C73" s="46"/>
      <c r="D73" s="46">
        <v>1.2755799999999999</v>
      </c>
      <c r="E73" s="46">
        <v>0</v>
      </c>
      <c r="F73" s="46">
        <v>0</v>
      </c>
      <c r="G73" s="46">
        <v>0</v>
      </c>
      <c r="H73" s="46">
        <v>1.2755799999999999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77">
        <v>0</v>
      </c>
      <c r="O73" s="46">
        <v>0</v>
      </c>
      <c r="P73" s="46"/>
      <c r="Q73" s="74">
        <v>0</v>
      </c>
      <c r="R73" s="72">
        <v>1.2755799999999999</v>
      </c>
      <c r="S73" s="46">
        <v>0</v>
      </c>
      <c r="T73" s="46">
        <v>0</v>
      </c>
      <c r="U73" s="46"/>
      <c r="V73" s="46"/>
      <c r="W73" s="68"/>
    </row>
    <row r="74" spans="1:23" ht="12" outlineLevel="1" x14ac:dyDescent="0.2">
      <c r="A74" s="59"/>
      <c r="B74" s="18" t="s">
        <v>286</v>
      </c>
      <c r="C74" s="46"/>
      <c r="D74" s="46">
        <v>0.62539999999999996</v>
      </c>
      <c r="E74" s="46">
        <v>0</v>
      </c>
      <c r="F74" s="46">
        <v>0</v>
      </c>
      <c r="G74" s="46">
        <v>0</v>
      </c>
      <c r="H74" s="46">
        <v>0.62539999999999996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77">
        <v>0</v>
      </c>
      <c r="O74" s="46">
        <v>0</v>
      </c>
      <c r="P74" s="46"/>
      <c r="Q74" s="74">
        <v>0</v>
      </c>
      <c r="R74" s="72">
        <v>0.62539999999999996</v>
      </c>
      <c r="S74" s="46">
        <v>0</v>
      </c>
      <c r="T74" s="46">
        <v>0</v>
      </c>
      <c r="U74" s="46"/>
      <c r="V74" s="46"/>
      <c r="W74" s="68"/>
    </row>
    <row r="75" spans="1:23" ht="12" outlineLevel="1" x14ac:dyDescent="0.2">
      <c r="A75" s="59"/>
      <c r="B75" s="18" t="s">
        <v>287</v>
      </c>
      <c r="C75" s="46"/>
      <c r="D75" s="46">
        <v>0.38467999999999997</v>
      </c>
      <c r="E75" s="46">
        <v>0</v>
      </c>
      <c r="F75" s="46">
        <v>0</v>
      </c>
      <c r="G75" s="46">
        <v>0</v>
      </c>
      <c r="H75" s="46">
        <v>0.3197800000000004</v>
      </c>
      <c r="I75" s="46">
        <v>0</v>
      </c>
      <c r="J75" s="46">
        <v>6.4899999999999597E-2</v>
      </c>
      <c r="K75" s="46">
        <v>0</v>
      </c>
      <c r="L75" s="46">
        <v>0</v>
      </c>
      <c r="M75" s="46">
        <v>0</v>
      </c>
      <c r="N75" s="77">
        <v>0</v>
      </c>
      <c r="O75" s="46">
        <v>0</v>
      </c>
      <c r="P75" s="46"/>
      <c r="Q75" s="74">
        <v>0</v>
      </c>
      <c r="R75" s="72">
        <v>0.38467999999999997</v>
      </c>
      <c r="S75" s="46">
        <v>0</v>
      </c>
      <c r="T75" s="46">
        <v>0</v>
      </c>
      <c r="U75" s="46"/>
      <c r="V75" s="46"/>
      <c r="W75" s="68"/>
    </row>
    <row r="76" spans="1:23" ht="12" outlineLevel="1" x14ac:dyDescent="0.2">
      <c r="A76" s="59"/>
      <c r="B76" s="18" t="s">
        <v>288</v>
      </c>
      <c r="C76" s="46"/>
      <c r="D76" s="46">
        <v>0.40945999999999994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0.40945999999999994</v>
      </c>
      <c r="K76" s="46">
        <v>0</v>
      </c>
      <c r="L76" s="46">
        <v>0</v>
      </c>
      <c r="M76" s="46">
        <v>0</v>
      </c>
      <c r="N76" s="77">
        <v>0</v>
      </c>
      <c r="O76" s="46">
        <v>0</v>
      </c>
      <c r="P76" s="46"/>
      <c r="Q76" s="74">
        <v>0</v>
      </c>
      <c r="R76" s="72">
        <v>0.40945999999999994</v>
      </c>
      <c r="S76" s="46">
        <v>0</v>
      </c>
      <c r="T76" s="46">
        <v>0</v>
      </c>
      <c r="U76" s="46"/>
      <c r="V76" s="46"/>
      <c r="W76" s="68"/>
    </row>
    <row r="77" spans="1:23" ht="12" outlineLevel="1" x14ac:dyDescent="0.2">
      <c r="A77" s="59"/>
      <c r="B77" s="18" t="s">
        <v>289</v>
      </c>
      <c r="C77" s="46"/>
      <c r="D77" s="46">
        <v>0.36579999999999996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0.36579999999999996</v>
      </c>
      <c r="K77" s="46">
        <v>0</v>
      </c>
      <c r="L77" s="46">
        <v>0</v>
      </c>
      <c r="M77" s="46">
        <v>0</v>
      </c>
      <c r="N77" s="77">
        <v>0</v>
      </c>
      <c r="O77" s="46">
        <v>0</v>
      </c>
      <c r="P77" s="46"/>
      <c r="Q77" s="74">
        <v>0</v>
      </c>
      <c r="R77" s="72">
        <v>0.36579999999999996</v>
      </c>
      <c r="S77" s="46">
        <v>0</v>
      </c>
      <c r="T77" s="46">
        <v>0</v>
      </c>
      <c r="U77" s="46"/>
      <c r="V77" s="46"/>
      <c r="W77" s="68"/>
    </row>
    <row r="78" spans="1:23" ht="12" outlineLevel="1" x14ac:dyDescent="0.2">
      <c r="A78" s="59"/>
      <c r="B78" s="18" t="s">
        <v>290</v>
      </c>
      <c r="C78" s="46"/>
      <c r="D78" s="46">
        <v>0.84723999999999988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0.84723999999999988</v>
      </c>
      <c r="K78" s="46">
        <v>0</v>
      </c>
      <c r="L78" s="46">
        <v>0</v>
      </c>
      <c r="M78" s="46">
        <v>0</v>
      </c>
      <c r="N78" s="77">
        <v>0</v>
      </c>
      <c r="O78" s="46">
        <v>0</v>
      </c>
      <c r="P78" s="46"/>
      <c r="Q78" s="74">
        <v>0</v>
      </c>
      <c r="R78" s="72">
        <v>0.84723999999999988</v>
      </c>
      <c r="S78" s="46">
        <v>0</v>
      </c>
      <c r="T78" s="46">
        <v>0</v>
      </c>
      <c r="U78" s="46"/>
      <c r="V78" s="46"/>
      <c r="W78" s="68"/>
    </row>
    <row r="79" spans="1:23" ht="12" outlineLevel="1" x14ac:dyDescent="0.2">
      <c r="A79" s="59"/>
      <c r="B79" s="18" t="s">
        <v>291</v>
      </c>
      <c r="C79" s="46"/>
      <c r="D79" s="46">
        <v>0.65017999999999998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0.65017999999999998</v>
      </c>
      <c r="K79" s="46">
        <v>0</v>
      </c>
      <c r="L79" s="46">
        <v>0</v>
      </c>
      <c r="M79" s="46">
        <v>0</v>
      </c>
      <c r="N79" s="77">
        <v>0</v>
      </c>
      <c r="O79" s="46">
        <v>0</v>
      </c>
      <c r="P79" s="46"/>
      <c r="Q79" s="74">
        <v>0</v>
      </c>
      <c r="R79" s="72">
        <v>0.65017999999999998</v>
      </c>
      <c r="S79" s="46">
        <v>0</v>
      </c>
      <c r="T79" s="46">
        <v>0</v>
      </c>
      <c r="U79" s="46"/>
      <c r="V79" s="46"/>
      <c r="W79" s="68"/>
    </row>
    <row r="80" spans="1:23" ht="12" outlineLevel="1" x14ac:dyDescent="0.2">
      <c r="A80" s="59"/>
      <c r="B80" s="18" t="s">
        <v>292</v>
      </c>
      <c r="C80" s="46"/>
      <c r="D80" s="46">
        <v>0.88617999999999997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0.88617999999999997</v>
      </c>
      <c r="K80" s="46">
        <v>0</v>
      </c>
      <c r="L80" s="46">
        <v>0</v>
      </c>
      <c r="M80" s="46">
        <v>0</v>
      </c>
      <c r="N80" s="77">
        <v>0</v>
      </c>
      <c r="O80" s="46">
        <v>0</v>
      </c>
      <c r="P80" s="46"/>
      <c r="Q80" s="74">
        <v>0</v>
      </c>
      <c r="R80" s="72">
        <v>0.88617999999999997</v>
      </c>
      <c r="S80" s="46">
        <v>0</v>
      </c>
      <c r="T80" s="46">
        <v>0</v>
      </c>
      <c r="U80" s="46"/>
      <c r="V80" s="46"/>
      <c r="W80" s="68"/>
    </row>
    <row r="81" spans="1:24" ht="12" outlineLevel="1" x14ac:dyDescent="0.2">
      <c r="A81" s="59"/>
      <c r="B81" s="18" t="s">
        <v>293</v>
      </c>
      <c r="C81" s="46"/>
      <c r="D81" s="46">
        <v>0.81891999999999987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0.33984000000000031</v>
      </c>
      <c r="K81" s="46">
        <v>0</v>
      </c>
      <c r="L81" s="46">
        <v>0.47907999999999962</v>
      </c>
      <c r="M81" s="46">
        <v>0</v>
      </c>
      <c r="N81" s="77">
        <v>0</v>
      </c>
      <c r="O81" s="46">
        <v>0</v>
      </c>
      <c r="P81" s="46"/>
      <c r="Q81" s="74">
        <v>0</v>
      </c>
      <c r="R81" s="72">
        <v>0.81891999999999987</v>
      </c>
      <c r="S81" s="46">
        <v>-0.47907999999999962</v>
      </c>
      <c r="T81" s="46">
        <v>-100</v>
      </c>
      <c r="U81" s="46"/>
      <c r="V81" s="46"/>
      <c r="W81" s="68"/>
    </row>
    <row r="82" spans="1:24" ht="12" outlineLevel="1" x14ac:dyDescent="0.2">
      <c r="A82" s="59"/>
      <c r="B82" s="18" t="s">
        <v>294</v>
      </c>
      <c r="C82" s="46"/>
      <c r="D82" s="46">
        <v>0.71271999999999991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0.71271999999999991</v>
      </c>
      <c r="M82" s="46">
        <v>0</v>
      </c>
      <c r="N82" s="77">
        <v>0</v>
      </c>
      <c r="O82" s="46">
        <v>0</v>
      </c>
      <c r="P82" s="46"/>
      <c r="Q82" s="74">
        <v>0</v>
      </c>
      <c r="R82" s="72">
        <v>0.71271999999999991</v>
      </c>
      <c r="S82" s="46">
        <v>-0.71271999999999991</v>
      </c>
      <c r="T82" s="46">
        <v>-100</v>
      </c>
      <c r="U82" s="46"/>
      <c r="V82" s="46"/>
      <c r="W82" s="68"/>
    </row>
    <row r="83" spans="1:24" ht="12" outlineLevel="1" x14ac:dyDescent="0.2">
      <c r="A83" s="59"/>
      <c r="B83" s="18" t="s">
        <v>295</v>
      </c>
      <c r="C83" s="46"/>
      <c r="D83" s="46">
        <v>0.34219999999999995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0.34219999999999995</v>
      </c>
      <c r="M83" s="46">
        <v>0</v>
      </c>
      <c r="N83" s="77">
        <v>0</v>
      </c>
      <c r="O83" s="46">
        <v>0</v>
      </c>
      <c r="P83" s="46"/>
      <c r="Q83" s="74">
        <v>0</v>
      </c>
      <c r="R83" s="72">
        <v>0.34219999999999995</v>
      </c>
      <c r="S83" s="46">
        <v>-0.34219999999999995</v>
      </c>
      <c r="T83" s="46">
        <v>-100</v>
      </c>
      <c r="U83" s="46"/>
      <c r="V83" s="46"/>
      <c r="W83" s="68"/>
    </row>
    <row r="84" spans="1:24" ht="22.5" outlineLevel="1" x14ac:dyDescent="0.2">
      <c r="A84" s="59"/>
      <c r="B84" s="53" t="s">
        <v>193</v>
      </c>
      <c r="C84" s="46"/>
      <c r="D84" s="46">
        <v>0</v>
      </c>
      <c r="E84" s="46">
        <v>0.50571685979999992</v>
      </c>
      <c r="F84" s="46">
        <v>0</v>
      </c>
      <c r="G84" s="46">
        <v>0</v>
      </c>
      <c r="H84" s="46">
        <v>0</v>
      </c>
      <c r="I84" s="46">
        <v>0.50571685979999992</v>
      </c>
      <c r="J84" s="46">
        <v>0</v>
      </c>
      <c r="K84" s="46">
        <v>0</v>
      </c>
      <c r="L84" s="46">
        <v>0</v>
      </c>
      <c r="M84" s="46">
        <v>0</v>
      </c>
      <c r="N84" s="77">
        <v>0.50571685979999992</v>
      </c>
      <c r="O84" s="46">
        <v>0</v>
      </c>
      <c r="P84" s="46"/>
      <c r="Q84" s="74">
        <v>0</v>
      </c>
      <c r="R84" s="72"/>
      <c r="S84" s="46">
        <v>0</v>
      </c>
      <c r="T84" s="46">
        <v>0</v>
      </c>
      <c r="U84" s="46"/>
      <c r="V84" s="46"/>
      <c r="W84" s="68"/>
    </row>
    <row r="85" spans="1:24" ht="22.5" outlineLevel="1" x14ac:dyDescent="0.2">
      <c r="A85" s="59"/>
      <c r="B85" s="53" t="s">
        <v>210</v>
      </c>
      <c r="C85" s="46"/>
      <c r="D85" s="46">
        <v>0</v>
      </c>
      <c r="E85" s="46">
        <v>0.25425127239999995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0.25425127239999995</v>
      </c>
      <c r="N85" s="77">
        <v>0.25425127239999995</v>
      </c>
      <c r="O85" s="46">
        <v>0.25425127239999995</v>
      </c>
      <c r="P85" s="46"/>
      <c r="Q85" s="74">
        <v>0</v>
      </c>
      <c r="R85" s="72"/>
      <c r="S85" s="46">
        <v>0.25425127239999995</v>
      </c>
      <c r="T85" s="46">
        <v>0</v>
      </c>
      <c r="U85" s="46"/>
      <c r="V85" s="46"/>
      <c r="W85" s="68"/>
    </row>
    <row r="86" spans="1:24" ht="22.5" outlineLevel="1" x14ac:dyDescent="0.2">
      <c r="A86" s="59"/>
      <c r="B86" s="53" t="s">
        <v>211</v>
      </c>
      <c r="C86" s="46"/>
      <c r="D86" s="46">
        <v>0</v>
      </c>
      <c r="E86" s="46">
        <v>0.37611187839999999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0.37611187839999999</v>
      </c>
      <c r="N86" s="77">
        <v>0.37611187839999999</v>
      </c>
      <c r="O86" s="46">
        <v>0.37611187839999999</v>
      </c>
      <c r="P86" s="46"/>
      <c r="Q86" s="74">
        <v>0</v>
      </c>
      <c r="R86" s="72"/>
      <c r="S86" s="46">
        <v>0.37611187839999999</v>
      </c>
      <c r="T86" s="46">
        <v>0</v>
      </c>
      <c r="U86" s="46"/>
      <c r="V86" s="46"/>
      <c r="W86" s="68"/>
    </row>
    <row r="87" spans="1:24" s="17" customFormat="1" ht="24" customHeight="1" outlineLevel="1" x14ac:dyDescent="0.2">
      <c r="A87" s="58" t="s">
        <v>92</v>
      </c>
      <c r="B87" s="54" t="s">
        <v>139</v>
      </c>
      <c r="C87" s="65"/>
      <c r="D87" s="65">
        <v>6.0179999999999998</v>
      </c>
      <c r="E87" s="65">
        <v>1.5941477033999998</v>
      </c>
      <c r="F87" s="65">
        <v>0</v>
      </c>
      <c r="G87" s="65">
        <v>1.5846383193999998</v>
      </c>
      <c r="H87" s="65">
        <v>2.4661999999999997</v>
      </c>
      <c r="I87" s="65">
        <v>9.5093839999999073E-3</v>
      </c>
      <c r="J87" s="65">
        <v>2.6903999999999995</v>
      </c>
      <c r="K87" s="65">
        <v>0</v>
      </c>
      <c r="L87" s="65">
        <v>0.86140000000000028</v>
      </c>
      <c r="M87" s="96">
        <v>0</v>
      </c>
      <c r="N87" s="98">
        <v>1.5941477033999998</v>
      </c>
      <c r="O87" s="96">
        <v>0</v>
      </c>
      <c r="P87" s="96">
        <v>0</v>
      </c>
      <c r="Q87" s="69">
        <v>0</v>
      </c>
      <c r="R87" s="97">
        <v>4.4238522965999998</v>
      </c>
      <c r="S87" s="98">
        <v>-0.86140000000000028</v>
      </c>
      <c r="T87" s="98">
        <v>-100</v>
      </c>
      <c r="U87" s="65">
        <v>0</v>
      </c>
      <c r="V87" s="65">
        <v>0</v>
      </c>
      <c r="W87" s="69">
        <v>0</v>
      </c>
      <c r="X87" s="64">
        <v>0</v>
      </c>
    </row>
    <row r="88" spans="1:24" s="15" customFormat="1" ht="12" outlineLevel="1" x14ac:dyDescent="0.2">
      <c r="A88" s="59"/>
      <c r="B88" s="18" t="s">
        <v>296</v>
      </c>
      <c r="C88" s="46"/>
      <c r="D88" s="46">
        <v>0.83779999999999988</v>
      </c>
      <c r="E88" s="46">
        <v>0</v>
      </c>
      <c r="F88" s="46">
        <v>0</v>
      </c>
      <c r="G88" s="46">
        <v>0</v>
      </c>
      <c r="H88" s="46">
        <v>0.83779999999999988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77">
        <v>0</v>
      </c>
      <c r="O88" s="46">
        <v>0</v>
      </c>
      <c r="P88" s="46"/>
      <c r="Q88" s="74">
        <v>0</v>
      </c>
      <c r="R88" s="72">
        <v>0.83779999999999988</v>
      </c>
      <c r="S88" s="46">
        <v>0</v>
      </c>
      <c r="T88" s="46">
        <v>0</v>
      </c>
      <c r="U88" s="46"/>
      <c r="V88" s="46"/>
      <c r="W88" s="68"/>
    </row>
    <row r="89" spans="1:24" s="15" customFormat="1" ht="12" outlineLevel="1" x14ac:dyDescent="0.2">
      <c r="A89" s="59"/>
      <c r="B89" s="18" t="s">
        <v>297</v>
      </c>
      <c r="C89" s="46"/>
      <c r="D89" s="46">
        <v>3.0089999999999995</v>
      </c>
      <c r="E89" s="46">
        <v>0</v>
      </c>
      <c r="F89" s="46">
        <v>0</v>
      </c>
      <c r="G89" s="46">
        <v>0</v>
      </c>
      <c r="H89" s="46">
        <v>1.6283999999999998</v>
      </c>
      <c r="I89" s="46">
        <v>0</v>
      </c>
      <c r="J89" s="46">
        <v>1.3805999999999998</v>
      </c>
      <c r="K89" s="46">
        <v>0</v>
      </c>
      <c r="L89" s="46">
        <v>0</v>
      </c>
      <c r="M89" s="46">
        <v>0</v>
      </c>
      <c r="N89" s="77">
        <v>0</v>
      </c>
      <c r="O89" s="46">
        <v>0</v>
      </c>
      <c r="P89" s="46"/>
      <c r="Q89" s="74">
        <v>0</v>
      </c>
      <c r="R89" s="72">
        <v>3.0089999999999995</v>
      </c>
      <c r="S89" s="46">
        <v>0</v>
      </c>
      <c r="T89" s="46">
        <v>0</v>
      </c>
      <c r="U89" s="46"/>
      <c r="V89" s="46"/>
      <c r="W89" s="68"/>
    </row>
    <row r="90" spans="1:24" s="15" customFormat="1" ht="12" outlineLevel="1" x14ac:dyDescent="0.2">
      <c r="A90" s="59"/>
      <c r="B90" s="18" t="s">
        <v>298</v>
      </c>
      <c r="C90" s="46"/>
      <c r="D90" s="46">
        <v>2.0638200000000002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1.3097999999999999</v>
      </c>
      <c r="K90" s="46">
        <v>0</v>
      </c>
      <c r="L90" s="46">
        <v>0.75402000000000025</v>
      </c>
      <c r="M90" s="46">
        <v>0</v>
      </c>
      <c r="N90" s="77">
        <v>0</v>
      </c>
      <c r="O90" s="46">
        <v>0</v>
      </c>
      <c r="P90" s="46"/>
      <c r="Q90" s="74">
        <v>0</v>
      </c>
      <c r="R90" s="72">
        <v>2.0638200000000002</v>
      </c>
      <c r="S90" s="46">
        <v>-0.75402000000000025</v>
      </c>
      <c r="T90" s="46">
        <v>-100</v>
      </c>
      <c r="U90" s="46"/>
      <c r="V90" s="46"/>
      <c r="W90" s="68"/>
    </row>
    <row r="91" spans="1:24" s="15" customFormat="1" ht="12" outlineLevel="1" x14ac:dyDescent="0.2">
      <c r="A91" s="59"/>
      <c r="B91" s="18" t="s">
        <v>299</v>
      </c>
      <c r="C91" s="46"/>
      <c r="D91" s="46">
        <v>0.10737999999999999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0.10737999999999999</v>
      </c>
      <c r="M91" s="46">
        <v>0</v>
      </c>
      <c r="N91" s="77">
        <v>0</v>
      </c>
      <c r="O91" s="46">
        <v>0</v>
      </c>
      <c r="P91" s="46"/>
      <c r="Q91" s="74">
        <v>0</v>
      </c>
      <c r="R91" s="72">
        <v>0.10737999999999999</v>
      </c>
      <c r="S91" s="46">
        <v>-0.10737999999999999</v>
      </c>
      <c r="T91" s="46">
        <v>-100</v>
      </c>
      <c r="U91" s="46"/>
      <c r="V91" s="46"/>
      <c r="W91" s="68"/>
    </row>
    <row r="92" spans="1:24" s="15" customFormat="1" ht="12" outlineLevel="1" x14ac:dyDescent="0.2">
      <c r="A92" s="59"/>
      <c r="B92" s="53" t="s">
        <v>300</v>
      </c>
      <c r="C92" s="46"/>
      <c r="D92" s="46">
        <v>0</v>
      </c>
      <c r="E92" s="46">
        <v>1.5941477033999998</v>
      </c>
      <c r="F92" s="46">
        <v>0</v>
      </c>
      <c r="G92" s="46">
        <v>1.5846383193999998</v>
      </c>
      <c r="H92" s="46">
        <v>0</v>
      </c>
      <c r="I92" s="46">
        <v>9.5093839999999073E-3</v>
      </c>
      <c r="J92" s="46">
        <v>0</v>
      </c>
      <c r="K92" s="46">
        <v>0</v>
      </c>
      <c r="L92" s="46">
        <v>0</v>
      </c>
      <c r="M92" s="46">
        <v>0</v>
      </c>
      <c r="N92" s="77">
        <v>1.5941477033999998</v>
      </c>
      <c r="O92" s="46">
        <v>0</v>
      </c>
      <c r="P92" s="46">
        <v>0</v>
      </c>
      <c r="Q92" s="74">
        <v>0</v>
      </c>
      <c r="R92" s="72">
        <v>-1.5941477033999998</v>
      </c>
      <c r="S92" s="46">
        <v>0</v>
      </c>
      <c r="T92" s="46">
        <v>0</v>
      </c>
      <c r="U92" s="46"/>
      <c r="V92" s="46"/>
      <c r="W92" s="68"/>
    </row>
    <row r="93" spans="1:24" s="17" customFormat="1" ht="24.75" customHeight="1" outlineLevel="1" x14ac:dyDescent="0.2">
      <c r="A93" s="58" t="s">
        <v>149</v>
      </c>
      <c r="B93" s="54" t="s">
        <v>140</v>
      </c>
      <c r="C93" s="99"/>
      <c r="D93" s="99">
        <v>0</v>
      </c>
      <c r="E93" s="99">
        <v>0.65907467479999993</v>
      </c>
      <c r="F93" s="99">
        <v>0</v>
      </c>
      <c r="G93" s="99">
        <v>0</v>
      </c>
      <c r="H93" s="99">
        <v>0</v>
      </c>
      <c r="I93" s="99">
        <v>0.55287467479999997</v>
      </c>
      <c r="J93" s="99">
        <v>0</v>
      </c>
      <c r="K93" s="99">
        <v>0</v>
      </c>
      <c r="L93" s="99">
        <v>0</v>
      </c>
      <c r="M93" s="99">
        <v>0.10619999999999996</v>
      </c>
      <c r="N93" s="76">
        <v>0.65907467479999993</v>
      </c>
      <c r="O93" s="99">
        <v>0.10619999999999996</v>
      </c>
      <c r="P93" s="99">
        <v>0.10619999999999996</v>
      </c>
      <c r="Q93" s="69">
        <v>0.10619999999999996</v>
      </c>
      <c r="R93" s="100">
        <v>-0.65907467479999993</v>
      </c>
      <c r="S93" s="99">
        <v>0.10619999999999996</v>
      </c>
      <c r="T93" s="99">
        <v>0</v>
      </c>
      <c r="U93" s="99"/>
      <c r="V93" s="99"/>
      <c r="W93" s="67"/>
    </row>
    <row r="94" spans="1:24" s="17" customFormat="1" ht="24.75" customHeight="1" outlineLevel="1" x14ac:dyDescent="0.2">
      <c r="A94" s="60" t="s">
        <v>150</v>
      </c>
      <c r="B94" s="54" t="s">
        <v>141</v>
      </c>
      <c r="C94" s="65">
        <v>0</v>
      </c>
      <c r="D94" s="65">
        <v>19.174999999999997</v>
      </c>
      <c r="E94" s="65">
        <v>3.9607065917999997</v>
      </c>
      <c r="F94" s="65">
        <v>4.7465499999999992</v>
      </c>
      <c r="G94" s="65">
        <v>0.36486160499999998</v>
      </c>
      <c r="H94" s="65">
        <v>4.8409499999999994</v>
      </c>
      <c r="I94" s="65">
        <v>1.9423374659999999</v>
      </c>
      <c r="J94" s="65">
        <v>4.7465499999999992</v>
      </c>
      <c r="K94" s="65">
        <v>0</v>
      </c>
      <c r="L94" s="65">
        <v>4.8409499999999994</v>
      </c>
      <c r="M94" s="96">
        <v>1.6535075207999999</v>
      </c>
      <c r="N94" s="98">
        <v>3.9607065917999997</v>
      </c>
      <c r="O94" s="96">
        <v>1.6535075207999999</v>
      </c>
      <c r="P94" s="96">
        <v>4.9547004069999998</v>
      </c>
      <c r="Q94" s="69">
        <v>2.6600032117999999</v>
      </c>
      <c r="R94" s="97">
        <v>15.214293408199994</v>
      </c>
      <c r="S94" s="98">
        <v>-3.1874424791999996</v>
      </c>
      <c r="T94" s="98">
        <v>-65.843325776965258</v>
      </c>
      <c r="U94" s="65">
        <v>0</v>
      </c>
      <c r="V94" s="65">
        <v>0</v>
      </c>
      <c r="W94" s="69">
        <v>0</v>
      </c>
    </row>
    <row r="95" spans="1:24" s="15" customFormat="1" ht="12" outlineLevel="1" x14ac:dyDescent="0.2">
      <c r="A95" s="59" t="s">
        <v>151</v>
      </c>
      <c r="B95" s="18" t="s">
        <v>142</v>
      </c>
      <c r="C95" s="46"/>
      <c r="D95" s="46">
        <v>5.722999999999999</v>
      </c>
      <c r="E95" s="46">
        <v>0.32776477679999999</v>
      </c>
      <c r="F95" s="46">
        <v>1.4307499999999997</v>
      </c>
      <c r="G95" s="46">
        <v>0.11135400399999999</v>
      </c>
      <c r="H95" s="46">
        <v>1.4307499999999997</v>
      </c>
      <c r="I95" s="46">
        <v>0.13991719020000001</v>
      </c>
      <c r="J95" s="46">
        <v>1.4307499999999997</v>
      </c>
      <c r="K95" s="46">
        <v>0</v>
      </c>
      <c r="L95" s="46">
        <v>1.4307499999999997</v>
      </c>
      <c r="M95" s="46">
        <v>7.6493582599999985E-2</v>
      </c>
      <c r="N95" s="77">
        <v>0.32776477679999999</v>
      </c>
      <c r="O95" s="46">
        <v>7.6493582599999985E-2</v>
      </c>
      <c r="P95" s="46">
        <v>3.277647768</v>
      </c>
      <c r="Q95" s="74">
        <v>3.0263765737999999</v>
      </c>
      <c r="R95" s="72">
        <v>5.3952352231999985</v>
      </c>
      <c r="S95" s="46">
        <v>-1.3542564173999998</v>
      </c>
      <c r="T95" s="46">
        <v>-94.653602474226801</v>
      </c>
      <c r="U95" s="46"/>
      <c r="V95" s="46"/>
      <c r="W95" s="68"/>
    </row>
    <row r="96" spans="1:24" s="15" customFormat="1" ht="12" outlineLevel="1" x14ac:dyDescent="0.2">
      <c r="A96" s="59" t="s">
        <v>152</v>
      </c>
      <c r="B96" s="18" t="s">
        <v>143</v>
      </c>
      <c r="C96" s="46"/>
      <c r="D96" s="46">
        <v>5.0031999999999996</v>
      </c>
      <c r="E96" s="46">
        <v>3.1239437999999997</v>
      </c>
      <c r="F96" s="46">
        <v>1.2036</v>
      </c>
      <c r="G96" s="46">
        <v>0</v>
      </c>
      <c r="H96" s="46">
        <v>1.298</v>
      </c>
      <c r="I96" s="46">
        <v>1.7899183999999999</v>
      </c>
      <c r="J96" s="46">
        <v>1.2036</v>
      </c>
      <c r="K96" s="46">
        <v>0</v>
      </c>
      <c r="L96" s="46">
        <v>1.298</v>
      </c>
      <c r="M96" s="46">
        <v>1.3340253999999998</v>
      </c>
      <c r="N96" s="77">
        <v>3.1239437999999997</v>
      </c>
      <c r="O96" s="46">
        <v>1.3340253999999998</v>
      </c>
      <c r="P96" s="46">
        <v>1.298</v>
      </c>
      <c r="Q96" s="74">
        <v>-0.49191839999999987</v>
      </c>
      <c r="R96" s="72">
        <v>1.8792561999999999</v>
      </c>
      <c r="S96" s="46">
        <v>3.6025399999999763E-2</v>
      </c>
      <c r="T96" s="46">
        <v>2.7754545454545365</v>
      </c>
      <c r="U96" s="46"/>
      <c r="V96" s="46"/>
      <c r="W96" s="68"/>
    </row>
    <row r="97" spans="1:23" s="15" customFormat="1" ht="22.5" outlineLevel="1" x14ac:dyDescent="0.2">
      <c r="A97" s="59" t="s">
        <v>153</v>
      </c>
      <c r="B97" s="18" t="s">
        <v>144</v>
      </c>
      <c r="C97" s="46"/>
      <c r="D97" s="46">
        <v>8.4488000000000003</v>
      </c>
      <c r="E97" s="46">
        <v>0</v>
      </c>
      <c r="F97" s="46">
        <v>2.1122000000000001</v>
      </c>
      <c r="G97" s="46">
        <v>0.25350760099999997</v>
      </c>
      <c r="H97" s="46">
        <v>2.1122000000000001</v>
      </c>
      <c r="I97" s="46">
        <v>1.2501875800000012E-2</v>
      </c>
      <c r="J97" s="46">
        <v>2.1122000000000001</v>
      </c>
      <c r="K97" s="46">
        <v>0</v>
      </c>
      <c r="L97" s="46">
        <v>2.1122000000000001</v>
      </c>
      <c r="M97" s="46">
        <v>-0.26600947679999998</v>
      </c>
      <c r="N97" s="77">
        <v>0</v>
      </c>
      <c r="O97" s="46">
        <v>-0.26600947679999998</v>
      </c>
      <c r="P97" s="46">
        <v>0</v>
      </c>
      <c r="Q97" s="74">
        <v>-0.25350760099999997</v>
      </c>
      <c r="R97" s="72">
        <v>8.4488000000000003</v>
      </c>
      <c r="S97" s="46">
        <v>-2.3782094767999999</v>
      </c>
      <c r="T97" s="46">
        <v>-112.59395307262569</v>
      </c>
      <c r="U97" s="46"/>
      <c r="V97" s="46"/>
      <c r="W97" s="68"/>
    </row>
    <row r="98" spans="1:23" s="15" customFormat="1" ht="12" outlineLevel="1" x14ac:dyDescent="0.2">
      <c r="A98" s="59" t="s">
        <v>212</v>
      </c>
      <c r="B98" s="18" t="s">
        <v>213</v>
      </c>
      <c r="C98" s="46"/>
      <c r="D98" s="46">
        <v>0</v>
      </c>
      <c r="E98" s="46">
        <v>0.50899801499999997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0.50899801499999997</v>
      </c>
      <c r="N98" s="77">
        <v>0.50899801499999997</v>
      </c>
      <c r="O98" s="46">
        <v>0.50899801499999997</v>
      </c>
      <c r="P98" s="46">
        <v>0.37905263900000002</v>
      </c>
      <c r="Q98" s="74">
        <v>0.37905263900000002</v>
      </c>
      <c r="R98" s="72"/>
      <c r="S98" s="46">
        <v>0.50899801499999997</v>
      </c>
      <c r="T98" s="46">
        <v>0</v>
      </c>
      <c r="U98" s="46"/>
      <c r="V98" s="46"/>
      <c r="W98" s="68"/>
    </row>
    <row r="99" spans="1:23" s="17" customFormat="1" ht="23.25" customHeight="1" outlineLevel="1" x14ac:dyDescent="0.2">
      <c r="A99" s="58" t="s">
        <v>94</v>
      </c>
      <c r="B99" s="54" t="s">
        <v>145</v>
      </c>
      <c r="C99" s="65"/>
      <c r="D99" s="65">
        <v>77.675270000000026</v>
      </c>
      <c r="E99" s="65">
        <v>0.67371695259999986</v>
      </c>
      <c r="F99" s="65">
        <v>15.0863</v>
      </c>
      <c r="G99" s="65">
        <v>0</v>
      </c>
      <c r="H99" s="65">
        <v>24.09353500000001</v>
      </c>
      <c r="I99" s="65">
        <v>0</v>
      </c>
      <c r="J99" s="65">
        <v>23.40913500000001</v>
      </c>
      <c r="K99" s="65">
        <v>0</v>
      </c>
      <c r="L99" s="65">
        <v>15.0863</v>
      </c>
      <c r="M99" s="96">
        <v>0.67371695259999986</v>
      </c>
      <c r="N99" s="76">
        <v>0.67371695259999986</v>
      </c>
      <c r="O99" s="46">
        <v>0.67371695259999986</v>
      </c>
      <c r="P99" s="96">
        <v>0</v>
      </c>
      <c r="Q99" s="69">
        <v>0</v>
      </c>
      <c r="R99" s="97">
        <v>77.001553047400023</v>
      </c>
      <c r="S99" s="98">
        <v>-14.4125830474</v>
      </c>
      <c r="T99" s="98">
        <v>-95.534246617129455</v>
      </c>
      <c r="U99" s="65">
        <v>0</v>
      </c>
      <c r="V99" s="65">
        <v>0</v>
      </c>
      <c r="W99" s="69">
        <v>0</v>
      </c>
    </row>
    <row r="100" spans="1:23" s="17" customFormat="1" ht="21" outlineLevel="1" x14ac:dyDescent="0.2">
      <c r="A100" s="58" t="s">
        <v>96</v>
      </c>
      <c r="B100" s="54" t="s">
        <v>146</v>
      </c>
      <c r="C100" s="65"/>
      <c r="D100" s="65">
        <v>60.345199999999998</v>
      </c>
      <c r="E100" s="65">
        <v>0.67371695259999986</v>
      </c>
      <c r="F100" s="65">
        <v>15.0863</v>
      </c>
      <c r="G100" s="65">
        <v>0</v>
      </c>
      <c r="H100" s="65">
        <v>15.0863</v>
      </c>
      <c r="I100" s="65">
        <v>0</v>
      </c>
      <c r="J100" s="65">
        <v>15.0863</v>
      </c>
      <c r="K100" s="65">
        <v>0</v>
      </c>
      <c r="L100" s="65">
        <v>15.0863</v>
      </c>
      <c r="M100" s="96">
        <v>0.67371695259999986</v>
      </c>
      <c r="N100" s="76">
        <v>0.67371695259999986</v>
      </c>
      <c r="O100" s="46">
        <v>0.67371695259999986</v>
      </c>
      <c r="P100" s="96">
        <v>0</v>
      </c>
      <c r="Q100" s="69">
        <v>0</v>
      </c>
      <c r="R100" s="97">
        <v>59.671483047399995</v>
      </c>
      <c r="S100" s="98">
        <v>-14.4125830474</v>
      </c>
      <c r="T100" s="98">
        <v>-95.534246617129455</v>
      </c>
      <c r="U100" s="65">
        <v>0</v>
      </c>
      <c r="V100" s="65">
        <v>0</v>
      </c>
      <c r="W100" s="69">
        <v>0</v>
      </c>
    </row>
    <row r="101" spans="1:23" s="15" customFormat="1" ht="12" outlineLevel="1" x14ac:dyDescent="0.2">
      <c r="A101" s="59" t="s">
        <v>154</v>
      </c>
      <c r="B101" s="18" t="s">
        <v>147</v>
      </c>
      <c r="C101" s="46"/>
      <c r="D101" s="46">
        <v>60.345199999999998</v>
      </c>
      <c r="E101" s="46">
        <v>0.67371695259999986</v>
      </c>
      <c r="F101" s="65">
        <v>15.0863</v>
      </c>
      <c r="G101" s="65">
        <v>0</v>
      </c>
      <c r="H101" s="65">
        <v>15.0863</v>
      </c>
      <c r="I101" s="65">
        <v>0</v>
      </c>
      <c r="J101" s="65">
        <v>15.0863</v>
      </c>
      <c r="K101" s="65">
        <v>0</v>
      </c>
      <c r="L101" s="65">
        <v>15.0863</v>
      </c>
      <c r="M101" s="96">
        <v>0.67371695259999986</v>
      </c>
      <c r="N101" s="77">
        <v>0.67371695259999986</v>
      </c>
      <c r="O101" s="46">
        <v>0.67371695259999986</v>
      </c>
      <c r="P101" s="46">
        <v>0</v>
      </c>
      <c r="Q101" s="74">
        <v>0</v>
      </c>
      <c r="R101" s="72">
        <v>59.671483047399995</v>
      </c>
      <c r="S101" s="46">
        <v>-14.4125830474</v>
      </c>
      <c r="T101" s="46">
        <v>-95.534246617129455</v>
      </c>
      <c r="U101" s="46"/>
      <c r="V101" s="46"/>
      <c r="W101" s="68"/>
    </row>
    <row r="102" spans="1:23" s="17" customFormat="1" ht="25.5" customHeight="1" outlineLevel="1" x14ac:dyDescent="0.2">
      <c r="A102" s="60" t="s">
        <v>98</v>
      </c>
      <c r="B102" s="54" t="s">
        <v>148</v>
      </c>
      <c r="C102" s="65"/>
      <c r="D102" s="65">
        <v>10.934470000000022</v>
      </c>
      <c r="E102" s="65">
        <v>0</v>
      </c>
      <c r="F102" s="65">
        <v>0</v>
      </c>
      <c r="G102" s="65">
        <v>0</v>
      </c>
      <c r="H102" s="65">
        <v>5.4672350000000112</v>
      </c>
      <c r="I102" s="65">
        <v>0</v>
      </c>
      <c r="J102" s="65">
        <v>5.4672350000000112</v>
      </c>
      <c r="K102" s="65">
        <v>0</v>
      </c>
      <c r="L102" s="65">
        <v>0</v>
      </c>
      <c r="M102" s="96">
        <v>0</v>
      </c>
      <c r="N102" s="76">
        <v>0</v>
      </c>
      <c r="O102" s="46">
        <v>0</v>
      </c>
      <c r="P102" s="96">
        <v>0</v>
      </c>
      <c r="Q102" s="69">
        <v>0</v>
      </c>
      <c r="R102" s="97">
        <v>10.934470000000022</v>
      </c>
      <c r="S102" s="98">
        <v>0</v>
      </c>
      <c r="T102" s="98">
        <v>0</v>
      </c>
      <c r="U102" s="65"/>
      <c r="V102" s="65"/>
      <c r="W102" s="67"/>
    </row>
    <row r="103" spans="1:23" s="17" customFormat="1" ht="25.5" customHeight="1" outlineLevel="1" x14ac:dyDescent="0.2">
      <c r="A103" s="58" t="s">
        <v>100</v>
      </c>
      <c r="B103" s="54" t="s">
        <v>137</v>
      </c>
      <c r="C103" s="65"/>
      <c r="D103" s="65">
        <v>6.3956</v>
      </c>
      <c r="E103" s="65">
        <v>0</v>
      </c>
      <c r="F103" s="65">
        <v>0</v>
      </c>
      <c r="G103" s="65">
        <v>0</v>
      </c>
      <c r="H103" s="65">
        <v>3.54</v>
      </c>
      <c r="I103" s="65">
        <v>0</v>
      </c>
      <c r="J103" s="65">
        <v>2.8555999999999999</v>
      </c>
      <c r="K103" s="65">
        <v>0</v>
      </c>
      <c r="L103" s="65">
        <v>0</v>
      </c>
      <c r="M103" s="96">
        <v>0</v>
      </c>
      <c r="N103" s="76">
        <v>0</v>
      </c>
      <c r="O103" s="46">
        <v>0</v>
      </c>
      <c r="P103" s="96">
        <v>0</v>
      </c>
      <c r="Q103" s="69">
        <v>0</v>
      </c>
      <c r="R103" s="97">
        <v>6.3956</v>
      </c>
      <c r="S103" s="98">
        <v>0</v>
      </c>
      <c r="T103" s="98">
        <v>0</v>
      </c>
      <c r="U103" s="65"/>
      <c r="V103" s="65"/>
      <c r="W103" s="67"/>
    </row>
    <row r="104" spans="1:23" s="17" customFormat="1" ht="25.5" customHeight="1" x14ac:dyDescent="0.2">
      <c r="A104" s="61" t="s">
        <v>155</v>
      </c>
      <c r="B104" s="16" t="s">
        <v>132</v>
      </c>
      <c r="C104" s="65"/>
      <c r="D104" s="65">
        <v>15.009600000000001</v>
      </c>
      <c r="E104" s="65">
        <v>0</v>
      </c>
      <c r="F104" s="65">
        <v>3.7524000000000002</v>
      </c>
      <c r="G104" s="65">
        <v>0</v>
      </c>
      <c r="H104" s="65">
        <v>3.7524000000000002</v>
      </c>
      <c r="I104" s="65">
        <v>0</v>
      </c>
      <c r="J104" s="65">
        <v>3.7524000000000002</v>
      </c>
      <c r="K104" s="65">
        <v>0</v>
      </c>
      <c r="L104" s="65">
        <v>3.7524000000000002</v>
      </c>
      <c r="M104" s="96">
        <v>0</v>
      </c>
      <c r="N104" s="76">
        <v>0</v>
      </c>
      <c r="O104" s="46">
        <v>0</v>
      </c>
      <c r="P104" s="96">
        <v>0</v>
      </c>
      <c r="Q104" s="69">
        <v>0</v>
      </c>
      <c r="R104" s="97">
        <v>15.009600000000001</v>
      </c>
      <c r="S104" s="98">
        <v>-3.7524000000000002</v>
      </c>
      <c r="T104" s="98">
        <v>-100</v>
      </c>
      <c r="U104" s="65"/>
      <c r="V104" s="65"/>
      <c r="W104" s="67"/>
    </row>
    <row r="105" spans="1:23" s="17" customFormat="1" ht="96.75" customHeight="1" outlineLevel="1" thickBot="1" x14ac:dyDescent="0.25">
      <c r="A105" s="62" t="s">
        <v>156</v>
      </c>
      <c r="B105" s="63" t="s">
        <v>131</v>
      </c>
      <c r="C105" s="70"/>
      <c r="D105" s="70">
        <v>0</v>
      </c>
      <c r="E105" s="70">
        <v>162.44829150700005</v>
      </c>
      <c r="F105" s="70">
        <v>0</v>
      </c>
      <c r="G105" s="70">
        <v>27.3043160384</v>
      </c>
      <c r="H105" s="70">
        <v>0</v>
      </c>
      <c r="I105" s="70">
        <v>22.860645016399989</v>
      </c>
      <c r="J105" s="70">
        <v>0</v>
      </c>
      <c r="K105" s="70">
        <v>2.3953999999999995</v>
      </c>
      <c r="L105" s="70">
        <v>0</v>
      </c>
      <c r="M105" s="70">
        <v>109.88793045220005</v>
      </c>
      <c r="N105" s="78">
        <v>162.44829150700005</v>
      </c>
      <c r="O105" s="70">
        <v>109.88793045220005</v>
      </c>
      <c r="P105" s="70">
        <v>146.84299951739996</v>
      </c>
      <c r="Q105" s="75">
        <v>83.209744385399958</v>
      </c>
      <c r="R105" s="73">
        <v>-162.44829150700005</v>
      </c>
      <c r="S105" s="98">
        <v>109.88793045220005</v>
      </c>
      <c r="T105" s="98">
        <v>0</v>
      </c>
      <c r="U105" s="70"/>
      <c r="V105" s="70"/>
      <c r="W105" s="71" t="s">
        <v>157</v>
      </c>
    </row>
    <row r="107" spans="1:23" x14ac:dyDescent="0.2">
      <c r="B107" s="1" t="s">
        <v>177</v>
      </c>
    </row>
    <row r="148" spans="1:25" s="2" customFormat="1" x14ac:dyDescent="0.2">
      <c r="A148" s="1"/>
      <c r="B148" s="1"/>
      <c r="P148" s="39"/>
      <c r="X148" s="1"/>
      <c r="Y148" s="1"/>
    </row>
  </sheetData>
  <mergeCells count="22">
    <mergeCell ref="T11:T12"/>
    <mergeCell ref="U11:V11"/>
    <mergeCell ref="U1:W1"/>
    <mergeCell ref="U4:W4"/>
    <mergeCell ref="U5:W5"/>
    <mergeCell ref="U6:W6"/>
    <mergeCell ref="S11:S12"/>
    <mergeCell ref="A2:W2"/>
    <mergeCell ref="A10:A12"/>
    <mergeCell ref="B10:B12"/>
    <mergeCell ref="C10:C12"/>
    <mergeCell ref="D10:M10"/>
    <mergeCell ref="N10:O11"/>
    <mergeCell ref="P10:Q11"/>
    <mergeCell ref="R10:R12"/>
    <mergeCell ref="S10:V10"/>
    <mergeCell ref="W10:W12"/>
    <mergeCell ref="D11:E11"/>
    <mergeCell ref="F11:G11"/>
    <mergeCell ref="H11:I11"/>
    <mergeCell ref="J11:K11"/>
    <mergeCell ref="L11:M11"/>
  </mergeCells>
  <pageMargins left="0.59055118110236227" right="0.51181102362204722" top="0.78740157480314965" bottom="0.39370078740157483" header="0.19685039370078741" footer="0.19685039370078741"/>
  <pageSetup paperSize="8" scale="52" fitToHeight="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9"/>
  <sheetViews>
    <sheetView view="pageBreakPreview" topLeftCell="B1" zoomScaleNormal="130" zoomScaleSheetLayoutView="100" workbookViewId="0">
      <pane xSplit="1" topLeftCell="C1" activePane="topRight" state="frozen"/>
      <selection activeCell="S15" sqref="S15"/>
      <selection pane="topRight" activeCell="B1" sqref="A1:XFD1048576"/>
    </sheetView>
  </sheetViews>
  <sheetFormatPr defaultColWidth="0.85546875" defaultRowHeight="10.5" x14ac:dyDescent="0.2"/>
  <cols>
    <col min="1" max="1" width="4.140625" style="114" hidden="1" customWidth="1"/>
    <col min="2" max="2" width="38.7109375" style="114" customWidth="1"/>
    <col min="3" max="3" width="7.42578125" style="115" customWidth="1"/>
    <col min="4" max="4" width="8.7109375" style="115" customWidth="1"/>
    <col min="5" max="5" width="10.140625" style="115" customWidth="1"/>
    <col min="6" max="6" width="7.85546875" style="115" customWidth="1"/>
    <col min="7" max="7" width="8.28515625" style="115" customWidth="1"/>
    <col min="8" max="9" width="7.140625" style="115" customWidth="1"/>
    <col min="10" max="10" width="7" style="115" customWidth="1"/>
    <col min="11" max="11" width="6.5703125" style="115" customWidth="1"/>
    <col min="12" max="13" width="6.42578125" style="115" customWidth="1"/>
    <col min="14" max="14" width="6.85546875" style="115" customWidth="1"/>
    <col min="15" max="15" width="7" style="115" customWidth="1"/>
    <col min="16" max="17" width="7.28515625" style="115" customWidth="1"/>
    <col min="18" max="18" width="7.42578125" style="115" customWidth="1"/>
    <col min="19" max="19" width="7.85546875" style="115" customWidth="1"/>
    <col min="20" max="20" width="7.28515625" style="115" customWidth="1"/>
    <col min="21" max="21" width="9.140625" style="115" customWidth="1"/>
    <col min="22" max="22" width="10.7109375" style="115" customWidth="1"/>
    <col min="23" max="23" width="9.140625" style="115" customWidth="1"/>
    <col min="24" max="24" width="7" style="115" customWidth="1"/>
    <col min="25" max="25" width="6.42578125" style="115" customWidth="1"/>
    <col min="26" max="26" width="10.28515625" style="115" customWidth="1"/>
    <col min="27" max="27" width="7.85546875" style="115" customWidth="1"/>
    <col min="28" max="30" width="6.42578125" style="115" customWidth="1"/>
    <col min="31" max="31" width="6.42578125" style="116" customWidth="1"/>
    <col min="32" max="33" width="6.42578125" style="115" customWidth="1"/>
    <col min="34" max="34" width="11" style="115" customWidth="1"/>
    <col min="35" max="35" width="6.42578125" style="115" customWidth="1"/>
    <col min="36" max="36" width="7.7109375" style="115" customWidth="1"/>
    <col min="37" max="37" width="5.5703125" style="115" customWidth="1"/>
    <col min="38" max="41" width="0.85546875" style="114"/>
    <col min="42" max="42" width="13.5703125" style="114" customWidth="1"/>
    <col min="43" max="16384" width="0.85546875" style="114"/>
  </cols>
  <sheetData>
    <row r="1" spans="1:37" s="103" customFormat="1" ht="36.75" customHeight="1" x14ac:dyDescent="0.2"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5"/>
      <c r="AF1" s="104"/>
      <c r="AG1" s="419" t="s">
        <v>36</v>
      </c>
      <c r="AH1" s="419"/>
      <c r="AI1" s="419"/>
      <c r="AJ1" s="419"/>
      <c r="AK1" s="104"/>
    </row>
    <row r="2" spans="1:37" s="103" customFormat="1" ht="11.25" x14ac:dyDescent="0.2"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5"/>
      <c r="AF2" s="104"/>
      <c r="AG2" s="106"/>
      <c r="AH2" s="106"/>
      <c r="AI2" s="106"/>
      <c r="AJ2" s="106"/>
      <c r="AK2" s="104"/>
    </row>
    <row r="3" spans="1:37" s="108" customFormat="1" ht="15.75" x14ac:dyDescent="0.25">
      <c r="A3" s="420" t="s">
        <v>234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  <c r="AK3" s="107"/>
    </row>
    <row r="4" spans="1:37" s="108" customFormat="1" ht="15.75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10" t="s">
        <v>159</v>
      </c>
      <c r="AK4" s="107"/>
    </row>
    <row r="5" spans="1:37" s="111" customFormat="1" ht="29.25" customHeight="1" x14ac:dyDescent="0.2"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3"/>
      <c r="AF5" s="417" t="s">
        <v>228</v>
      </c>
      <c r="AG5" s="417"/>
      <c r="AH5" s="417"/>
      <c r="AI5" s="417"/>
      <c r="AJ5" s="417"/>
      <c r="AK5" s="112"/>
    </row>
    <row r="6" spans="1:37" s="111" customFormat="1" ht="27" customHeight="1" x14ac:dyDescent="0.2"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3"/>
      <c r="AF6" s="112"/>
      <c r="AG6" s="421" t="s">
        <v>199</v>
      </c>
      <c r="AH6" s="421"/>
      <c r="AI6" s="421"/>
      <c r="AJ6" s="421"/>
      <c r="AK6" s="112"/>
    </row>
    <row r="7" spans="1:37" s="111" customFormat="1" ht="12" x14ac:dyDescent="0.2"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3"/>
      <c r="AF7" s="112"/>
      <c r="AG7" s="422" t="s">
        <v>237</v>
      </c>
      <c r="AH7" s="422"/>
      <c r="AI7" s="422"/>
      <c r="AJ7" s="422"/>
      <c r="AK7" s="112"/>
    </row>
    <row r="8" spans="1:37" s="111" customFormat="1" ht="12" x14ac:dyDescent="0.2"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3"/>
      <c r="AF8" s="112"/>
      <c r="AG8" s="418"/>
      <c r="AH8" s="418"/>
      <c r="AI8" s="418"/>
      <c r="AJ8" s="418"/>
      <c r="AK8" s="112"/>
    </row>
    <row r="9" spans="1:37" s="111" customFormat="1" ht="12" x14ac:dyDescent="0.2"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3"/>
      <c r="AF9" s="112"/>
      <c r="AG9" s="112"/>
      <c r="AH9" s="112"/>
      <c r="AI9" s="112"/>
      <c r="AJ9" s="112"/>
      <c r="AK9" s="112"/>
    </row>
    <row r="10" spans="1:37" ht="11.25" thickBot="1" x14ac:dyDescent="0.25"/>
    <row r="11" spans="1:37" ht="10.5" customHeight="1" x14ac:dyDescent="0.2">
      <c r="A11" s="434" t="s">
        <v>123</v>
      </c>
      <c r="B11" s="436" t="s">
        <v>38</v>
      </c>
      <c r="C11" s="429" t="s">
        <v>200</v>
      </c>
      <c r="D11" s="430"/>
      <c r="E11" s="430"/>
      <c r="F11" s="430"/>
      <c r="G11" s="431"/>
      <c r="H11" s="429" t="s">
        <v>39</v>
      </c>
      <c r="I11" s="430"/>
      <c r="J11" s="430"/>
      <c r="K11" s="430"/>
      <c r="L11" s="431"/>
      <c r="M11" s="429" t="s">
        <v>40</v>
      </c>
      <c r="N11" s="430"/>
      <c r="O11" s="430"/>
      <c r="P11" s="430"/>
      <c r="Q11" s="431"/>
      <c r="R11" s="429" t="s">
        <v>41</v>
      </c>
      <c r="S11" s="430"/>
      <c r="T11" s="430"/>
      <c r="U11" s="430"/>
      <c r="V11" s="431"/>
      <c r="W11" s="425" t="s">
        <v>42</v>
      </c>
      <c r="X11" s="426"/>
      <c r="Y11" s="426"/>
      <c r="Z11" s="426"/>
      <c r="AA11" s="426"/>
      <c r="AB11" s="426"/>
      <c r="AC11" s="426"/>
      <c r="AD11" s="426"/>
      <c r="AE11" s="426"/>
      <c r="AF11" s="426"/>
      <c r="AG11" s="426"/>
      <c r="AH11" s="426"/>
      <c r="AI11" s="426"/>
      <c r="AJ11" s="427"/>
    </row>
    <row r="12" spans="1:37" x14ac:dyDescent="0.2">
      <c r="A12" s="435"/>
      <c r="B12" s="437"/>
      <c r="C12" s="432"/>
      <c r="D12" s="433"/>
      <c r="E12" s="433"/>
      <c r="F12" s="433"/>
      <c r="G12" s="424"/>
      <c r="H12" s="432"/>
      <c r="I12" s="433"/>
      <c r="J12" s="433"/>
      <c r="K12" s="433"/>
      <c r="L12" s="424"/>
      <c r="M12" s="432"/>
      <c r="N12" s="433"/>
      <c r="O12" s="433"/>
      <c r="P12" s="433"/>
      <c r="Q12" s="424"/>
      <c r="R12" s="432"/>
      <c r="S12" s="433"/>
      <c r="T12" s="433"/>
      <c r="U12" s="433"/>
      <c r="V12" s="424"/>
      <c r="W12" s="428" t="s">
        <v>43</v>
      </c>
      <c r="X12" s="423"/>
      <c r="Y12" s="423"/>
      <c r="Z12" s="423"/>
      <c r="AA12" s="423" t="s">
        <v>44</v>
      </c>
      <c r="AB12" s="423"/>
      <c r="AC12" s="423"/>
      <c r="AD12" s="423"/>
      <c r="AE12" s="423" t="s">
        <v>45</v>
      </c>
      <c r="AF12" s="423"/>
      <c r="AG12" s="423"/>
      <c r="AH12" s="423"/>
      <c r="AI12" s="423"/>
      <c r="AJ12" s="424" t="s">
        <v>46</v>
      </c>
    </row>
    <row r="13" spans="1:37" s="126" customFormat="1" ht="80.25" customHeight="1" x14ac:dyDescent="0.2">
      <c r="A13" s="117"/>
      <c r="B13" s="118" t="s">
        <v>24</v>
      </c>
      <c r="C13" s="119" t="s">
        <v>9</v>
      </c>
      <c r="D13" s="120" t="s">
        <v>26</v>
      </c>
      <c r="E13" s="120" t="s">
        <v>47</v>
      </c>
      <c r="F13" s="121" t="s">
        <v>48</v>
      </c>
      <c r="G13" s="122" t="s">
        <v>49</v>
      </c>
      <c r="H13" s="119" t="s">
        <v>9</v>
      </c>
      <c r="I13" s="120" t="s">
        <v>26</v>
      </c>
      <c r="J13" s="120" t="s">
        <v>47</v>
      </c>
      <c r="K13" s="121" t="s">
        <v>48</v>
      </c>
      <c r="L13" s="122" t="s">
        <v>49</v>
      </c>
      <c r="M13" s="119" t="s">
        <v>9</v>
      </c>
      <c r="N13" s="120" t="s">
        <v>26</v>
      </c>
      <c r="O13" s="120" t="s">
        <v>47</v>
      </c>
      <c r="P13" s="121" t="s">
        <v>48</v>
      </c>
      <c r="Q13" s="122" t="s">
        <v>49</v>
      </c>
      <c r="R13" s="119" t="s">
        <v>9</v>
      </c>
      <c r="S13" s="120" t="s">
        <v>26</v>
      </c>
      <c r="T13" s="120" t="s">
        <v>47</v>
      </c>
      <c r="U13" s="121" t="s">
        <v>48</v>
      </c>
      <c r="V13" s="122" t="s">
        <v>49</v>
      </c>
      <c r="W13" s="123" t="s">
        <v>50</v>
      </c>
      <c r="X13" s="121" t="s">
        <v>51</v>
      </c>
      <c r="Y13" s="121" t="s">
        <v>52</v>
      </c>
      <c r="Z13" s="121" t="s">
        <v>53</v>
      </c>
      <c r="AA13" s="121" t="s">
        <v>50</v>
      </c>
      <c r="AB13" s="121" t="s">
        <v>51</v>
      </c>
      <c r="AC13" s="121" t="s">
        <v>54</v>
      </c>
      <c r="AD13" s="121" t="s">
        <v>55</v>
      </c>
      <c r="AE13" s="124" t="s">
        <v>50</v>
      </c>
      <c r="AF13" s="121" t="s">
        <v>51</v>
      </c>
      <c r="AG13" s="121" t="s">
        <v>56</v>
      </c>
      <c r="AH13" s="121" t="s">
        <v>57</v>
      </c>
      <c r="AI13" s="121" t="s">
        <v>58</v>
      </c>
      <c r="AJ13" s="424"/>
      <c r="AK13" s="125"/>
    </row>
    <row r="14" spans="1:37" s="135" customFormat="1" ht="12" x14ac:dyDescent="0.2">
      <c r="A14" s="127"/>
      <c r="B14" s="128" t="s">
        <v>133</v>
      </c>
      <c r="C14" s="129">
        <v>159.26047000000003</v>
      </c>
      <c r="D14" s="130"/>
      <c r="E14" s="130"/>
      <c r="F14" s="130"/>
      <c r="G14" s="131"/>
      <c r="H14" s="129">
        <v>175.64785120420004</v>
      </c>
      <c r="I14" s="130"/>
      <c r="J14" s="130"/>
      <c r="K14" s="130"/>
      <c r="L14" s="131"/>
      <c r="M14" s="129">
        <v>16.387381204200011</v>
      </c>
      <c r="N14" s="130"/>
      <c r="O14" s="130"/>
      <c r="P14" s="130"/>
      <c r="Q14" s="131"/>
      <c r="R14" s="129">
        <v>175.64785120420004</v>
      </c>
      <c r="S14" s="130"/>
      <c r="T14" s="130"/>
      <c r="U14" s="130"/>
      <c r="V14" s="131"/>
      <c r="W14" s="132"/>
      <c r="X14" s="130"/>
      <c r="Y14" s="130"/>
      <c r="Z14" s="130"/>
      <c r="AA14" s="130"/>
      <c r="AB14" s="130"/>
      <c r="AC14" s="130"/>
      <c r="AD14" s="130"/>
      <c r="AE14" s="133"/>
      <c r="AF14" s="130"/>
      <c r="AG14" s="130"/>
      <c r="AH14" s="130"/>
      <c r="AI14" s="130"/>
      <c r="AJ14" s="131"/>
      <c r="AK14" s="134"/>
    </row>
    <row r="15" spans="1:37" s="135" customFormat="1" ht="12" x14ac:dyDescent="0.2">
      <c r="A15" s="127">
        <v>1</v>
      </c>
      <c r="B15" s="136" t="s">
        <v>134</v>
      </c>
      <c r="C15" s="129">
        <v>66.575600000000009</v>
      </c>
      <c r="D15" s="130"/>
      <c r="E15" s="130"/>
      <c r="F15" s="130"/>
      <c r="G15" s="131"/>
      <c r="H15" s="129">
        <v>12.525842744599998</v>
      </c>
      <c r="I15" s="130"/>
      <c r="J15" s="130"/>
      <c r="K15" s="130"/>
      <c r="L15" s="131"/>
      <c r="M15" s="129">
        <v>-54.04975725540001</v>
      </c>
      <c r="N15" s="130"/>
      <c r="O15" s="130"/>
      <c r="P15" s="130"/>
      <c r="Q15" s="131"/>
      <c r="R15" s="129">
        <v>12.525842744599998</v>
      </c>
      <c r="S15" s="130"/>
      <c r="T15" s="130"/>
      <c r="U15" s="130"/>
      <c r="V15" s="131"/>
      <c r="W15" s="132"/>
      <c r="X15" s="130"/>
      <c r="Y15" s="130"/>
      <c r="Z15" s="130"/>
      <c r="AA15" s="130"/>
      <c r="AB15" s="130"/>
      <c r="AC15" s="130"/>
      <c r="AD15" s="130"/>
      <c r="AE15" s="133"/>
      <c r="AF15" s="130"/>
      <c r="AG15" s="130"/>
      <c r="AH15" s="130"/>
      <c r="AI15" s="130"/>
      <c r="AJ15" s="131"/>
      <c r="AK15" s="134"/>
    </row>
    <row r="16" spans="1:37" s="135" customFormat="1" ht="21" x14ac:dyDescent="0.2">
      <c r="A16" s="127" t="s">
        <v>66</v>
      </c>
      <c r="B16" s="137" t="s">
        <v>135</v>
      </c>
      <c r="C16" s="129">
        <v>0</v>
      </c>
      <c r="D16" s="130"/>
      <c r="E16" s="130"/>
      <c r="F16" s="130"/>
      <c r="G16" s="131"/>
      <c r="H16" s="129">
        <v>0</v>
      </c>
      <c r="I16" s="130"/>
      <c r="J16" s="130"/>
      <c r="K16" s="130"/>
      <c r="L16" s="131"/>
      <c r="M16" s="129">
        <v>0</v>
      </c>
      <c r="N16" s="130"/>
      <c r="O16" s="130"/>
      <c r="P16" s="130"/>
      <c r="Q16" s="131"/>
      <c r="R16" s="129">
        <v>0</v>
      </c>
      <c r="S16" s="130"/>
      <c r="T16" s="130"/>
      <c r="U16" s="130"/>
      <c r="V16" s="131"/>
      <c r="W16" s="132"/>
      <c r="X16" s="130"/>
      <c r="Y16" s="130"/>
      <c r="Z16" s="130"/>
      <c r="AA16" s="130"/>
      <c r="AB16" s="130"/>
      <c r="AC16" s="130"/>
      <c r="AD16" s="130"/>
      <c r="AE16" s="133"/>
      <c r="AF16" s="130"/>
      <c r="AG16" s="130"/>
      <c r="AH16" s="130"/>
      <c r="AI16" s="130"/>
      <c r="AJ16" s="131"/>
      <c r="AK16" s="134"/>
    </row>
    <row r="17" spans="1:37" s="135" customFormat="1" ht="12" x14ac:dyDescent="0.2">
      <c r="A17" s="127" t="s">
        <v>79</v>
      </c>
      <c r="B17" s="138" t="s">
        <v>136</v>
      </c>
      <c r="C17" s="129">
        <v>6.5017999999999994</v>
      </c>
      <c r="D17" s="130"/>
      <c r="E17" s="130"/>
      <c r="F17" s="130"/>
      <c r="G17" s="131"/>
      <c r="H17" s="129">
        <v>1.2627231094</v>
      </c>
      <c r="I17" s="130"/>
      <c r="J17" s="130"/>
      <c r="K17" s="130"/>
      <c r="L17" s="131"/>
      <c r="M17" s="129">
        <v>-5.2390768905999998</v>
      </c>
      <c r="N17" s="130"/>
      <c r="O17" s="130"/>
      <c r="P17" s="130"/>
      <c r="Q17" s="131"/>
      <c r="R17" s="129">
        <v>1.2627231094</v>
      </c>
      <c r="S17" s="130"/>
      <c r="T17" s="130"/>
      <c r="U17" s="130"/>
      <c r="V17" s="131"/>
      <c r="W17" s="132"/>
      <c r="X17" s="130"/>
      <c r="Y17" s="130"/>
      <c r="Z17" s="130"/>
      <c r="AA17" s="130"/>
      <c r="AB17" s="130"/>
      <c r="AC17" s="130"/>
      <c r="AD17" s="130"/>
      <c r="AE17" s="133"/>
      <c r="AF17" s="130"/>
      <c r="AG17" s="130"/>
      <c r="AH17" s="130"/>
      <c r="AI17" s="130"/>
      <c r="AJ17" s="131"/>
      <c r="AK17" s="134"/>
    </row>
    <row r="18" spans="1:37" ht="12" x14ac:dyDescent="0.2">
      <c r="A18" s="139"/>
      <c r="B18" s="140" t="s">
        <v>240</v>
      </c>
      <c r="C18" s="141">
        <v>0.31624000000000002</v>
      </c>
      <c r="D18" s="142"/>
      <c r="E18" s="142"/>
      <c r="F18" s="142"/>
      <c r="G18" s="143"/>
      <c r="H18" s="141">
        <v>0</v>
      </c>
      <c r="I18" s="142"/>
      <c r="J18" s="142"/>
      <c r="K18" s="142"/>
      <c r="L18" s="143"/>
      <c r="M18" s="141">
        <v>-0.31624000000000002</v>
      </c>
      <c r="N18" s="142"/>
      <c r="O18" s="142"/>
      <c r="P18" s="142"/>
      <c r="Q18" s="143"/>
      <c r="R18" s="141">
        <v>0</v>
      </c>
      <c r="S18" s="142"/>
      <c r="T18" s="142"/>
      <c r="U18" s="142"/>
      <c r="V18" s="143"/>
      <c r="W18" s="144"/>
      <c r="X18" s="142"/>
      <c r="Y18" s="142"/>
      <c r="Z18" s="142"/>
      <c r="AA18" s="142"/>
      <c r="AB18" s="142"/>
      <c r="AC18" s="142"/>
      <c r="AD18" s="142"/>
      <c r="AE18" s="145"/>
      <c r="AF18" s="142"/>
      <c r="AG18" s="142"/>
      <c r="AH18" s="142"/>
      <c r="AI18" s="142"/>
      <c r="AJ18" s="143"/>
    </row>
    <row r="19" spans="1:37" ht="12" x14ac:dyDescent="0.2">
      <c r="A19" s="139"/>
      <c r="B19" s="140" t="s">
        <v>241</v>
      </c>
      <c r="C19" s="141">
        <v>0.31624000000000002</v>
      </c>
      <c r="D19" s="142"/>
      <c r="E19" s="142"/>
      <c r="F19" s="142"/>
      <c r="G19" s="143"/>
      <c r="H19" s="141">
        <v>0</v>
      </c>
      <c r="I19" s="142"/>
      <c r="J19" s="142"/>
      <c r="K19" s="142"/>
      <c r="L19" s="143"/>
      <c r="M19" s="141">
        <v>-0.31624000000000002</v>
      </c>
      <c r="N19" s="142"/>
      <c r="O19" s="142"/>
      <c r="P19" s="142"/>
      <c r="Q19" s="143"/>
      <c r="R19" s="141">
        <v>0</v>
      </c>
      <c r="S19" s="142"/>
      <c r="T19" s="142"/>
      <c r="U19" s="142"/>
      <c r="V19" s="143"/>
      <c r="W19" s="144"/>
      <c r="X19" s="142"/>
      <c r="Y19" s="142"/>
      <c r="Z19" s="142"/>
      <c r="AA19" s="142"/>
      <c r="AB19" s="142"/>
      <c r="AC19" s="142"/>
      <c r="AD19" s="142"/>
      <c r="AE19" s="145"/>
      <c r="AF19" s="142"/>
      <c r="AG19" s="142"/>
      <c r="AH19" s="142"/>
      <c r="AI19" s="142"/>
      <c r="AJ19" s="143"/>
    </row>
    <row r="20" spans="1:37" ht="12" x14ac:dyDescent="0.2">
      <c r="A20" s="139"/>
      <c r="B20" s="140" t="s">
        <v>242</v>
      </c>
      <c r="C20" s="141">
        <v>0.21121999999999999</v>
      </c>
      <c r="D20" s="142"/>
      <c r="E20" s="142"/>
      <c r="F20" s="142"/>
      <c r="G20" s="143"/>
      <c r="H20" s="141">
        <v>0</v>
      </c>
      <c r="I20" s="142"/>
      <c r="J20" s="142"/>
      <c r="K20" s="142"/>
      <c r="L20" s="143"/>
      <c r="M20" s="141">
        <v>-0.21121999999999999</v>
      </c>
      <c r="N20" s="142"/>
      <c r="O20" s="142"/>
      <c r="P20" s="142"/>
      <c r="Q20" s="143"/>
      <c r="R20" s="141">
        <v>0</v>
      </c>
      <c r="S20" s="142"/>
      <c r="T20" s="142"/>
      <c r="U20" s="142"/>
      <c r="V20" s="143"/>
      <c r="W20" s="144"/>
      <c r="X20" s="142"/>
      <c r="Y20" s="142"/>
      <c r="Z20" s="142"/>
      <c r="AA20" s="142"/>
      <c r="AB20" s="142"/>
      <c r="AC20" s="142"/>
      <c r="AD20" s="142"/>
      <c r="AE20" s="145"/>
      <c r="AF20" s="142"/>
      <c r="AG20" s="142"/>
      <c r="AH20" s="142"/>
      <c r="AI20" s="142"/>
      <c r="AJ20" s="143"/>
    </row>
    <row r="21" spans="1:37" ht="12" x14ac:dyDescent="0.2">
      <c r="A21" s="139"/>
      <c r="B21" s="140" t="s">
        <v>243</v>
      </c>
      <c r="C21" s="141">
        <v>0.52745999999999993</v>
      </c>
      <c r="D21" s="142"/>
      <c r="E21" s="142"/>
      <c r="F21" s="142"/>
      <c r="G21" s="143"/>
      <c r="H21" s="141">
        <v>0</v>
      </c>
      <c r="I21" s="142"/>
      <c r="J21" s="142"/>
      <c r="K21" s="142"/>
      <c r="L21" s="143"/>
      <c r="M21" s="141">
        <v>-0.52745999999999993</v>
      </c>
      <c r="N21" s="142"/>
      <c r="O21" s="142"/>
      <c r="P21" s="142"/>
      <c r="Q21" s="143"/>
      <c r="R21" s="141">
        <v>0</v>
      </c>
      <c r="S21" s="142"/>
      <c r="T21" s="142"/>
      <c r="U21" s="142"/>
      <c r="V21" s="143"/>
      <c r="W21" s="144"/>
      <c r="X21" s="142"/>
      <c r="Y21" s="142"/>
      <c r="Z21" s="142"/>
      <c r="AA21" s="142"/>
      <c r="AB21" s="142"/>
      <c r="AC21" s="142"/>
      <c r="AD21" s="142"/>
      <c r="AE21" s="145"/>
      <c r="AF21" s="142"/>
      <c r="AG21" s="142"/>
      <c r="AH21" s="142"/>
      <c r="AI21" s="142"/>
      <c r="AJ21" s="143"/>
    </row>
    <row r="22" spans="1:37" ht="12" x14ac:dyDescent="0.2">
      <c r="A22" s="139"/>
      <c r="B22" s="140" t="s">
        <v>244</v>
      </c>
      <c r="C22" s="141">
        <v>0.58055999999999996</v>
      </c>
      <c r="D22" s="142"/>
      <c r="E22" s="142"/>
      <c r="F22" s="142"/>
      <c r="G22" s="143"/>
      <c r="H22" s="141">
        <v>0</v>
      </c>
      <c r="I22" s="142"/>
      <c r="J22" s="142"/>
      <c r="K22" s="142"/>
      <c r="L22" s="143"/>
      <c r="M22" s="141">
        <v>-0.58055999999999996</v>
      </c>
      <c r="N22" s="142"/>
      <c r="O22" s="142"/>
      <c r="P22" s="142"/>
      <c r="Q22" s="143"/>
      <c r="R22" s="141">
        <v>0</v>
      </c>
      <c r="S22" s="142"/>
      <c r="T22" s="142"/>
      <c r="U22" s="142"/>
      <c r="V22" s="143"/>
      <c r="W22" s="144"/>
      <c r="X22" s="142"/>
      <c r="Y22" s="142"/>
      <c r="Z22" s="142"/>
      <c r="AA22" s="142"/>
      <c r="AB22" s="142"/>
      <c r="AC22" s="142"/>
      <c r="AD22" s="142"/>
      <c r="AE22" s="145"/>
      <c r="AF22" s="142"/>
      <c r="AG22" s="142"/>
      <c r="AH22" s="142"/>
      <c r="AI22" s="142"/>
      <c r="AJ22" s="143"/>
    </row>
    <row r="23" spans="1:37" ht="22.5" x14ac:dyDescent="0.2">
      <c r="A23" s="139"/>
      <c r="B23" s="140" t="s">
        <v>245</v>
      </c>
      <c r="C23" s="141">
        <v>0.52745999999999993</v>
      </c>
      <c r="D23" s="142"/>
      <c r="E23" s="142"/>
      <c r="F23" s="142"/>
      <c r="G23" s="143"/>
      <c r="H23" s="141">
        <v>0</v>
      </c>
      <c r="I23" s="142"/>
      <c r="J23" s="142"/>
      <c r="K23" s="142"/>
      <c r="L23" s="143"/>
      <c r="M23" s="141">
        <v>-0.52745999999999993</v>
      </c>
      <c r="N23" s="142"/>
      <c r="O23" s="142"/>
      <c r="P23" s="142"/>
      <c r="Q23" s="143"/>
      <c r="R23" s="141">
        <v>0</v>
      </c>
      <c r="S23" s="142"/>
      <c r="T23" s="142"/>
      <c r="U23" s="142"/>
      <c r="V23" s="143"/>
      <c r="W23" s="144"/>
      <c r="X23" s="142"/>
      <c r="Y23" s="142"/>
      <c r="Z23" s="142"/>
      <c r="AA23" s="142"/>
      <c r="AB23" s="142"/>
      <c r="AC23" s="142"/>
      <c r="AD23" s="142"/>
      <c r="AE23" s="145"/>
      <c r="AF23" s="142"/>
      <c r="AG23" s="142"/>
      <c r="AH23" s="142"/>
      <c r="AI23" s="142"/>
      <c r="AJ23" s="143"/>
    </row>
    <row r="24" spans="1:37" ht="22.5" x14ac:dyDescent="0.2">
      <c r="A24" s="139"/>
      <c r="B24" s="140" t="s">
        <v>246</v>
      </c>
      <c r="C24" s="141">
        <v>0.15812000000000001</v>
      </c>
      <c r="D24" s="142"/>
      <c r="E24" s="142"/>
      <c r="F24" s="142"/>
      <c r="G24" s="143"/>
      <c r="H24" s="141">
        <v>0</v>
      </c>
      <c r="I24" s="142"/>
      <c r="J24" s="142"/>
      <c r="K24" s="142"/>
      <c r="L24" s="143"/>
      <c r="M24" s="141">
        <v>-0.15812000000000001</v>
      </c>
      <c r="N24" s="142"/>
      <c r="O24" s="142"/>
      <c r="P24" s="142"/>
      <c r="Q24" s="143"/>
      <c r="R24" s="141">
        <v>0</v>
      </c>
      <c r="S24" s="142"/>
      <c r="T24" s="142"/>
      <c r="U24" s="142"/>
      <c r="V24" s="143"/>
      <c r="W24" s="144"/>
      <c r="X24" s="142"/>
      <c r="Y24" s="142"/>
      <c r="Z24" s="142"/>
      <c r="AA24" s="142"/>
      <c r="AB24" s="142"/>
      <c r="AC24" s="142"/>
      <c r="AD24" s="142"/>
      <c r="AE24" s="145"/>
      <c r="AF24" s="142"/>
      <c r="AG24" s="142"/>
      <c r="AH24" s="142"/>
      <c r="AI24" s="142"/>
      <c r="AJ24" s="143"/>
    </row>
    <row r="25" spans="1:37" ht="22.5" x14ac:dyDescent="0.2">
      <c r="A25" s="139"/>
      <c r="B25" s="140" t="s">
        <v>247</v>
      </c>
      <c r="C25" s="141">
        <v>0.34809999999999997</v>
      </c>
      <c r="D25" s="142"/>
      <c r="E25" s="142"/>
      <c r="F25" s="142"/>
      <c r="G25" s="143"/>
      <c r="H25" s="141">
        <v>0</v>
      </c>
      <c r="I25" s="142"/>
      <c r="J25" s="142"/>
      <c r="K25" s="142"/>
      <c r="L25" s="143"/>
      <c r="M25" s="141">
        <v>-0.34809999999999997</v>
      </c>
      <c r="N25" s="142"/>
      <c r="O25" s="142"/>
      <c r="P25" s="142"/>
      <c r="Q25" s="143"/>
      <c r="R25" s="141">
        <v>0</v>
      </c>
      <c r="S25" s="142"/>
      <c r="T25" s="142"/>
      <c r="U25" s="142"/>
      <c r="V25" s="143"/>
      <c r="W25" s="144"/>
      <c r="X25" s="142"/>
      <c r="Y25" s="142"/>
      <c r="Z25" s="142"/>
      <c r="AA25" s="142"/>
      <c r="AB25" s="142"/>
      <c r="AC25" s="142"/>
      <c r="AD25" s="142"/>
      <c r="AE25" s="145"/>
      <c r="AF25" s="142"/>
      <c r="AG25" s="142"/>
      <c r="AH25" s="142"/>
      <c r="AI25" s="142"/>
      <c r="AJ25" s="143"/>
    </row>
    <row r="26" spans="1:37" ht="12" x14ac:dyDescent="0.2">
      <c r="A26" s="139"/>
      <c r="B26" s="140" t="s">
        <v>248</v>
      </c>
      <c r="C26" s="141">
        <v>0.34809999999999997</v>
      </c>
      <c r="D26" s="142"/>
      <c r="E26" s="142"/>
      <c r="F26" s="142"/>
      <c r="G26" s="143"/>
      <c r="H26" s="141">
        <v>0</v>
      </c>
      <c r="I26" s="142"/>
      <c r="J26" s="142"/>
      <c r="K26" s="142"/>
      <c r="L26" s="143"/>
      <c r="M26" s="141">
        <v>-0.34809999999999997</v>
      </c>
      <c r="N26" s="142"/>
      <c r="O26" s="142"/>
      <c r="P26" s="142"/>
      <c r="Q26" s="143"/>
      <c r="R26" s="141">
        <v>0</v>
      </c>
      <c r="S26" s="142"/>
      <c r="T26" s="142"/>
      <c r="U26" s="142"/>
      <c r="V26" s="143"/>
      <c r="W26" s="144"/>
      <c r="X26" s="142"/>
      <c r="Y26" s="142"/>
      <c r="Z26" s="142"/>
      <c r="AA26" s="142"/>
      <c r="AB26" s="142"/>
      <c r="AC26" s="142"/>
      <c r="AD26" s="142"/>
      <c r="AE26" s="145"/>
      <c r="AF26" s="142"/>
      <c r="AG26" s="142"/>
      <c r="AH26" s="142"/>
      <c r="AI26" s="142"/>
      <c r="AJ26" s="143"/>
    </row>
    <row r="27" spans="1:37" ht="12" x14ac:dyDescent="0.2">
      <c r="A27" s="139"/>
      <c r="B27" s="140" t="s">
        <v>249</v>
      </c>
      <c r="C27" s="141">
        <v>0.79178000000000004</v>
      </c>
      <c r="D27" s="142"/>
      <c r="E27" s="142"/>
      <c r="F27" s="142"/>
      <c r="G27" s="143"/>
      <c r="H27" s="141">
        <v>0</v>
      </c>
      <c r="I27" s="142"/>
      <c r="J27" s="142"/>
      <c r="K27" s="142"/>
      <c r="L27" s="143"/>
      <c r="M27" s="141">
        <v>-0.79178000000000004</v>
      </c>
      <c r="N27" s="142"/>
      <c r="O27" s="142"/>
      <c r="P27" s="142"/>
      <c r="Q27" s="143"/>
      <c r="R27" s="141">
        <v>0</v>
      </c>
      <c r="S27" s="142"/>
      <c r="T27" s="142"/>
      <c r="U27" s="142"/>
      <c r="V27" s="143"/>
      <c r="W27" s="144"/>
      <c r="X27" s="142"/>
      <c r="Y27" s="142"/>
      <c r="Z27" s="142"/>
      <c r="AA27" s="142"/>
      <c r="AB27" s="142"/>
      <c r="AC27" s="142"/>
      <c r="AD27" s="142"/>
      <c r="AE27" s="145"/>
      <c r="AF27" s="142"/>
      <c r="AG27" s="142"/>
      <c r="AH27" s="142"/>
      <c r="AI27" s="142"/>
      <c r="AJ27" s="143"/>
    </row>
    <row r="28" spans="1:37" ht="12" x14ac:dyDescent="0.2">
      <c r="A28" s="139"/>
      <c r="B28" s="140" t="s">
        <v>250</v>
      </c>
      <c r="C28" s="141">
        <v>0.52745999999999993</v>
      </c>
      <c r="D28" s="142"/>
      <c r="E28" s="142"/>
      <c r="F28" s="142"/>
      <c r="G28" s="143"/>
      <c r="H28" s="141">
        <v>0</v>
      </c>
      <c r="I28" s="142"/>
      <c r="J28" s="142"/>
      <c r="K28" s="142"/>
      <c r="L28" s="143"/>
      <c r="M28" s="141">
        <v>-0.52745999999999993</v>
      </c>
      <c r="N28" s="142"/>
      <c r="O28" s="142"/>
      <c r="P28" s="142"/>
      <c r="Q28" s="143"/>
      <c r="R28" s="141">
        <v>0</v>
      </c>
      <c r="S28" s="142"/>
      <c r="T28" s="142"/>
      <c r="U28" s="142"/>
      <c r="V28" s="143"/>
      <c r="W28" s="144"/>
      <c r="X28" s="142"/>
      <c r="Y28" s="142"/>
      <c r="Z28" s="142"/>
      <c r="AA28" s="142"/>
      <c r="AB28" s="142"/>
      <c r="AC28" s="142"/>
      <c r="AD28" s="142"/>
      <c r="AE28" s="145"/>
      <c r="AF28" s="142"/>
      <c r="AG28" s="142"/>
      <c r="AH28" s="142"/>
      <c r="AI28" s="142"/>
      <c r="AJ28" s="143"/>
    </row>
    <row r="29" spans="1:37" ht="12" x14ac:dyDescent="0.2">
      <c r="A29" s="139"/>
      <c r="B29" s="140" t="s">
        <v>251</v>
      </c>
      <c r="C29" s="141">
        <v>0.42243999999999998</v>
      </c>
      <c r="D29" s="142"/>
      <c r="E29" s="142"/>
      <c r="F29" s="142"/>
      <c r="G29" s="143"/>
      <c r="H29" s="141">
        <v>0</v>
      </c>
      <c r="I29" s="142"/>
      <c r="J29" s="142"/>
      <c r="K29" s="142"/>
      <c r="L29" s="143"/>
      <c r="M29" s="141">
        <v>-0.42243999999999998</v>
      </c>
      <c r="N29" s="142"/>
      <c r="O29" s="142"/>
      <c r="P29" s="142"/>
      <c r="Q29" s="143"/>
      <c r="R29" s="141">
        <v>0</v>
      </c>
      <c r="S29" s="142"/>
      <c r="T29" s="142"/>
      <c r="U29" s="142"/>
      <c r="V29" s="143"/>
      <c r="W29" s="144"/>
      <c r="X29" s="142"/>
      <c r="Y29" s="142"/>
      <c r="Z29" s="142"/>
      <c r="AA29" s="142"/>
      <c r="AB29" s="142"/>
      <c r="AC29" s="142"/>
      <c r="AD29" s="142"/>
      <c r="AE29" s="145"/>
      <c r="AF29" s="142"/>
      <c r="AG29" s="142"/>
      <c r="AH29" s="142"/>
      <c r="AI29" s="142"/>
      <c r="AJ29" s="143"/>
    </row>
    <row r="30" spans="1:37" ht="12" x14ac:dyDescent="0.2">
      <c r="A30" s="139"/>
      <c r="B30" s="140" t="s">
        <v>252</v>
      </c>
      <c r="C30" s="141">
        <v>0.13688</v>
      </c>
      <c r="D30" s="142"/>
      <c r="E30" s="142"/>
      <c r="F30" s="142"/>
      <c r="G30" s="143"/>
      <c r="H30" s="141">
        <v>0</v>
      </c>
      <c r="I30" s="142"/>
      <c r="J30" s="142"/>
      <c r="K30" s="142"/>
      <c r="L30" s="143"/>
      <c r="M30" s="141">
        <v>-0.13688</v>
      </c>
      <c r="N30" s="142"/>
      <c r="O30" s="142"/>
      <c r="P30" s="142"/>
      <c r="Q30" s="143"/>
      <c r="R30" s="141">
        <v>0</v>
      </c>
      <c r="S30" s="142"/>
      <c r="T30" s="142"/>
      <c r="U30" s="142"/>
      <c r="V30" s="143"/>
      <c r="W30" s="144"/>
      <c r="X30" s="142"/>
      <c r="Y30" s="142"/>
      <c r="Z30" s="142"/>
      <c r="AA30" s="142"/>
      <c r="AB30" s="142"/>
      <c r="AC30" s="142"/>
      <c r="AD30" s="142"/>
      <c r="AE30" s="145"/>
      <c r="AF30" s="142"/>
      <c r="AG30" s="142"/>
      <c r="AH30" s="142"/>
      <c r="AI30" s="142"/>
      <c r="AJ30" s="143"/>
    </row>
    <row r="31" spans="1:37" ht="12" x14ac:dyDescent="0.2">
      <c r="A31" s="139"/>
      <c r="B31" s="140" t="s">
        <v>253</v>
      </c>
      <c r="C31" s="141">
        <v>0.21121999999999999</v>
      </c>
      <c r="D31" s="142"/>
      <c r="E31" s="142"/>
      <c r="F31" s="142"/>
      <c r="G31" s="143"/>
      <c r="H31" s="141">
        <v>0</v>
      </c>
      <c r="I31" s="142"/>
      <c r="J31" s="142"/>
      <c r="K31" s="142"/>
      <c r="L31" s="143"/>
      <c r="M31" s="141">
        <v>-0.21121999999999999</v>
      </c>
      <c r="N31" s="142"/>
      <c r="O31" s="142"/>
      <c r="P31" s="142"/>
      <c r="Q31" s="143"/>
      <c r="R31" s="141">
        <v>0</v>
      </c>
      <c r="S31" s="142"/>
      <c r="T31" s="142"/>
      <c r="U31" s="142"/>
      <c r="V31" s="143"/>
      <c r="W31" s="144"/>
      <c r="X31" s="142"/>
      <c r="Y31" s="142"/>
      <c r="Z31" s="142"/>
      <c r="AA31" s="142"/>
      <c r="AB31" s="142"/>
      <c r="AC31" s="142"/>
      <c r="AD31" s="142"/>
      <c r="AE31" s="145"/>
      <c r="AF31" s="142"/>
      <c r="AG31" s="142"/>
      <c r="AH31" s="142"/>
      <c r="AI31" s="142"/>
      <c r="AJ31" s="143"/>
    </row>
    <row r="32" spans="1:37" ht="12" x14ac:dyDescent="0.2">
      <c r="A32" s="139"/>
      <c r="B32" s="140" t="s">
        <v>254</v>
      </c>
      <c r="C32" s="141">
        <v>0.12625999999999998</v>
      </c>
      <c r="D32" s="142"/>
      <c r="E32" s="142"/>
      <c r="F32" s="142"/>
      <c r="G32" s="143"/>
      <c r="H32" s="141">
        <v>0</v>
      </c>
      <c r="I32" s="142"/>
      <c r="J32" s="142"/>
      <c r="K32" s="142"/>
      <c r="L32" s="143"/>
      <c r="M32" s="141">
        <v>-0.12625999999999998</v>
      </c>
      <c r="N32" s="142"/>
      <c r="O32" s="142"/>
      <c r="P32" s="142"/>
      <c r="Q32" s="143"/>
      <c r="R32" s="141">
        <v>0</v>
      </c>
      <c r="S32" s="142"/>
      <c r="T32" s="142"/>
      <c r="U32" s="142"/>
      <c r="V32" s="143"/>
      <c r="W32" s="144"/>
      <c r="X32" s="142"/>
      <c r="Y32" s="142"/>
      <c r="Z32" s="142"/>
      <c r="AA32" s="142"/>
      <c r="AB32" s="142"/>
      <c r="AC32" s="142"/>
      <c r="AD32" s="142"/>
      <c r="AE32" s="145"/>
      <c r="AF32" s="142"/>
      <c r="AG32" s="142"/>
      <c r="AH32" s="142"/>
      <c r="AI32" s="142"/>
      <c r="AJ32" s="143"/>
    </row>
    <row r="33" spans="1:37" ht="12" x14ac:dyDescent="0.2">
      <c r="A33" s="139"/>
      <c r="B33" s="140" t="s">
        <v>255</v>
      </c>
      <c r="C33" s="141">
        <v>0.21121999999999999</v>
      </c>
      <c r="D33" s="142"/>
      <c r="E33" s="142"/>
      <c r="F33" s="142"/>
      <c r="G33" s="143"/>
      <c r="H33" s="141">
        <v>0</v>
      </c>
      <c r="I33" s="142"/>
      <c r="J33" s="142"/>
      <c r="K33" s="142"/>
      <c r="L33" s="143"/>
      <c r="M33" s="141">
        <v>-0.21121999999999999</v>
      </c>
      <c r="N33" s="142"/>
      <c r="O33" s="142"/>
      <c r="P33" s="142"/>
      <c r="Q33" s="143"/>
      <c r="R33" s="141">
        <v>0</v>
      </c>
      <c r="S33" s="142"/>
      <c r="T33" s="142"/>
      <c r="U33" s="142"/>
      <c r="V33" s="143"/>
      <c r="W33" s="144"/>
      <c r="X33" s="142"/>
      <c r="Y33" s="142"/>
      <c r="Z33" s="142"/>
      <c r="AA33" s="142"/>
      <c r="AB33" s="142"/>
      <c r="AC33" s="142"/>
      <c r="AD33" s="142"/>
      <c r="AE33" s="145"/>
      <c r="AF33" s="142"/>
      <c r="AG33" s="142"/>
      <c r="AH33" s="142"/>
      <c r="AI33" s="142"/>
      <c r="AJ33" s="143"/>
    </row>
    <row r="34" spans="1:37" ht="12" x14ac:dyDescent="0.2">
      <c r="A34" s="139"/>
      <c r="B34" s="140" t="s">
        <v>256</v>
      </c>
      <c r="C34" s="141">
        <v>0.42243999999999998</v>
      </c>
      <c r="D34" s="142"/>
      <c r="E34" s="142"/>
      <c r="F34" s="142"/>
      <c r="G34" s="143"/>
      <c r="H34" s="141">
        <v>0</v>
      </c>
      <c r="I34" s="142"/>
      <c r="J34" s="142"/>
      <c r="K34" s="142"/>
      <c r="L34" s="143"/>
      <c r="M34" s="141">
        <v>-0.42243999999999998</v>
      </c>
      <c r="N34" s="142"/>
      <c r="O34" s="142"/>
      <c r="P34" s="142"/>
      <c r="Q34" s="143"/>
      <c r="R34" s="141">
        <v>0</v>
      </c>
      <c r="S34" s="142"/>
      <c r="T34" s="142"/>
      <c r="U34" s="142"/>
      <c r="V34" s="143"/>
      <c r="W34" s="144"/>
      <c r="X34" s="142"/>
      <c r="Y34" s="142"/>
      <c r="Z34" s="142"/>
      <c r="AA34" s="142"/>
      <c r="AB34" s="142"/>
      <c r="AC34" s="142"/>
      <c r="AD34" s="142"/>
      <c r="AE34" s="145"/>
      <c r="AF34" s="142"/>
      <c r="AG34" s="142"/>
      <c r="AH34" s="142"/>
      <c r="AI34" s="142"/>
      <c r="AJ34" s="143"/>
    </row>
    <row r="35" spans="1:37" ht="12" x14ac:dyDescent="0.2">
      <c r="A35" s="139"/>
      <c r="B35" s="140" t="s">
        <v>257</v>
      </c>
      <c r="C35" s="141">
        <v>0.31859999999999999</v>
      </c>
      <c r="D35" s="142"/>
      <c r="E35" s="142"/>
      <c r="F35" s="142"/>
      <c r="G35" s="143"/>
      <c r="H35" s="141">
        <v>0</v>
      </c>
      <c r="I35" s="142"/>
      <c r="J35" s="142"/>
      <c r="K35" s="142"/>
      <c r="L35" s="143"/>
      <c r="M35" s="141">
        <v>-0.31859999999999999</v>
      </c>
      <c r="N35" s="142"/>
      <c r="O35" s="142"/>
      <c r="P35" s="142"/>
      <c r="Q35" s="143"/>
      <c r="R35" s="141">
        <v>0</v>
      </c>
      <c r="S35" s="142"/>
      <c r="T35" s="142"/>
      <c r="U35" s="142"/>
      <c r="V35" s="143"/>
      <c r="W35" s="144"/>
      <c r="X35" s="142"/>
      <c r="Y35" s="142"/>
      <c r="Z35" s="142"/>
      <c r="AA35" s="142"/>
      <c r="AB35" s="142"/>
      <c r="AC35" s="142"/>
      <c r="AD35" s="142"/>
      <c r="AE35" s="145"/>
      <c r="AF35" s="142"/>
      <c r="AG35" s="142"/>
      <c r="AH35" s="142"/>
      <c r="AI35" s="142"/>
      <c r="AJ35" s="143"/>
    </row>
    <row r="36" spans="1:37" ht="12" x14ac:dyDescent="0.2">
      <c r="A36" s="139"/>
      <c r="B36" s="146" t="s">
        <v>258</v>
      </c>
      <c r="C36" s="141">
        <v>0</v>
      </c>
      <c r="D36" s="142"/>
      <c r="E36" s="142"/>
      <c r="F36" s="142"/>
      <c r="G36" s="143"/>
      <c r="H36" s="141">
        <v>0.94338285999999993</v>
      </c>
      <c r="I36" s="142"/>
      <c r="J36" s="142"/>
      <c r="K36" s="142"/>
      <c r="L36" s="143"/>
      <c r="M36" s="141">
        <v>0.94338285999999993</v>
      </c>
      <c r="N36" s="142"/>
      <c r="O36" s="142"/>
      <c r="P36" s="142"/>
      <c r="Q36" s="143"/>
      <c r="R36" s="141">
        <v>0.94338285999999993</v>
      </c>
      <c r="S36" s="142"/>
      <c r="T36" s="142"/>
      <c r="U36" s="142"/>
      <c r="V36" s="143"/>
      <c r="W36" s="144"/>
      <c r="X36" s="142"/>
      <c r="Y36" s="142"/>
      <c r="Z36" s="142"/>
      <c r="AA36" s="142"/>
      <c r="AB36" s="142"/>
      <c r="AC36" s="142"/>
      <c r="AD36" s="142"/>
      <c r="AE36" s="145">
        <v>2015</v>
      </c>
      <c r="AF36" s="142">
        <v>25</v>
      </c>
      <c r="AG36" s="142"/>
      <c r="AH36" s="142" t="s">
        <v>194</v>
      </c>
      <c r="AI36" s="142">
        <v>0.34</v>
      </c>
      <c r="AJ36" s="143"/>
      <c r="AK36" s="115">
        <v>2.7746554705882347</v>
      </c>
    </row>
    <row r="37" spans="1:37" ht="22.5" x14ac:dyDescent="0.2">
      <c r="A37" s="139"/>
      <c r="B37" s="146" t="s">
        <v>204</v>
      </c>
      <c r="C37" s="141">
        <v>0</v>
      </c>
      <c r="D37" s="142"/>
      <c r="E37" s="142"/>
      <c r="F37" s="142"/>
      <c r="G37" s="143"/>
      <c r="H37" s="141">
        <v>0.14411027300000001</v>
      </c>
      <c r="I37" s="142"/>
      <c r="J37" s="142"/>
      <c r="K37" s="142"/>
      <c r="L37" s="143"/>
      <c r="M37" s="141">
        <v>0.14411027300000001</v>
      </c>
      <c r="N37" s="142"/>
      <c r="O37" s="142"/>
      <c r="P37" s="142"/>
      <c r="Q37" s="143"/>
      <c r="R37" s="141">
        <v>0.14411027300000001</v>
      </c>
      <c r="S37" s="142"/>
      <c r="T37" s="142"/>
      <c r="U37" s="142"/>
      <c r="V37" s="143"/>
      <c r="W37" s="144"/>
      <c r="X37" s="142"/>
      <c r="Y37" s="142"/>
      <c r="Z37" s="142"/>
      <c r="AA37" s="142"/>
      <c r="AB37" s="142"/>
      <c r="AC37" s="142"/>
      <c r="AD37" s="142"/>
      <c r="AE37" s="145">
        <v>2015</v>
      </c>
      <c r="AF37" s="142">
        <v>25</v>
      </c>
      <c r="AG37" s="142"/>
      <c r="AH37" s="142" t="s">
        <v>214</v>
      </c>
      <c r="AI37" s="142">
        <v>0.25658267089609843</v>
      </c>
      <c r="AJ37" s="143"/>
      <c r="AK37" s="115">
        <v>0.56165240036166186</v>
      </c>
    </row>
    <row r="38" spans="1:37" ht="22.5" x14ac:dyDescent="0.2">
      <c r="A38" s="139"/>
      <c r="B38" s="146" t="s">
        <v>205</v>
      </c>
      <c r="C38" s="141">
        <v>0</v>
      </c>
      <c r="D38" s="142"/>
      <c r="E38" s="142"/>
      <c r="F38" s="142"/>
      <c r="G38" s="143"/>
      <c r="H38" s="141">
        <v>0.17522997639999999</v>
      </c>
      <c r="I38" s="142"/>
      <c r="J38" s="142"/>
      <c r="K38" s="142"/>
      <c r="L38" s="143"/>
      <c r="M38" s="141">
        <v>0.17522997639999999</v>
      </c>
      <c r="N38" s="142"/>
      <c r="O38" s="142"/>
      <c r="P38" s="142"/>
      <c r="Q38" s="143"/>
      <c r="R38" s="141">
        <v>0.17522997639999999</v>
      </c>
      <c r="S38" s="142"/>
      <c r="T38" s="142"/>
      <c r="U38" s="142"/>
      <c r="V38" s="143"/>
      <c r="W38" s="144"/>
      <c r="X38" s="142"/>
      <c r="Y38" s="142"/>
      <c r="Z38" s="142"/>
      <c r="AA38" s="142"/>
      <c r="AB38" s="142"/>
      <c r="AC38" s="142"/>
      <c r="AD38" s="142"/>
      <c r="AE38" s="145">
        <v>2015</v>
      </c>
      <c r="AF38" s="142">
        <v>25</v>
      </c>
      <c r="AG38" s="142"/>
      <c r="AH38" s="142" t="s">
        <v>215</v>
      </c>
      <c r="AI38" s="142">
        <v>0.3136010422063425</v>
      </c>
      <c r="AJ38" s="143"/>
      <c r="AK38" s="115">
        <v>0.55876720041224404</v>
      </c>
    </row>
    <row r="39" spans="1:37" s="135" customFormat="1" ht="12" x14ac:dyDescent="0.2">
      <c r="A39" s="127" t="s">
        <v>87</v>
      </c>
      <c r="B39" s="138" t="s">
        <v>137</v>
      </c>
      <c r="C39" s="129">
        <v>25.853800000000003</v>
      </c>
      <c r="D39" s="130"/>
      <c r="E39" s="130"/>
      <c r="F39" s="130"/>
      <c r="G39" s="131"/>
      <c r="H39" s="129">
        <v>3.9131106546000005</v>
      </c>
      <c r="I39" s="130"/>
      <c r="J39" s="130"/>
      <c r="K39" s="130"/>
      <c r="L39" s="131"/>
      <c r="M39" s="129">
        <v>-21.940689345400003</v>
      </c>
      <c r="N39" s="130"/>
      <c r="O39" s="130"/>
      <c r="P39" s="130"/>
      <c r="Q39" s="131"/>
      <c r="R39" s="129">
        <v>3.9131106546000005</v>
      </c>
      <c r="S39" s="130"/>
      <c r="T39" s="130"/>
      <c r="U39" s="130"/>
      <c r="V39" s="131"/>
      <c r="W39" s="132"/>
      <c r="X39" s="130"/>
      <c r="Y39" s="130"/>
      <c r="Z39" s="130"/>
      <c r="AA39" s="130"/>
      <c r="AB39" s="130"/>
      <c r="AC39" s="130"/>
      <c r="AD39" s="130"/>
      <c r="AE39" s="133"/>
      <c r="AF39" s="130"/>
      <c r="AG39" s="130"/>
      <c r="AH39" s="130"/>
      <c r="AI39" s="130"/>
      <c r="AJ39" s="131"/>
      <c r="AK39" s="134"/>
    </row>
    <row r="40" spans="1:37" ht="12" x14ac:dyDescent="0.2">
      <c r="A40" s="139"/>
      <c r="B40" s="140" t="s">
        <v>259</v>
      </c>
      <c r="C40" s="141">
        <v>1.2401799999999998</v>
      </c>
      <c r="D40" s="142"/>
      <c r="E40" s="142"/>
      <c r="F40" s="142"/>
      <c r="G40" s="143"/>
      <c r="H40" s="141">
        <v>0</v>
      </c>
      <c r="I40" s="142"/>
      <c r="J40" s="142"/>
      <c r="K40" s="142"/>
      <c r="L40" s="143"/>
      <c r="M40" s="141">
        <v>-1.2401799999999998</v>
      </c>
      <c r="N40" s="142"/>
      <c r="O40" s="142"/>
      <c r="P40" s="142"/>
      <c r="Q40" s="143"/>
      <c r="R40" s="141">
        <v>0</v>
      </c>
      <c r="S40" s="142"/>
      <c r="T40" s="142"/>
      <c r="U40" s="142"/>
      <c r="V40" s="143"/>
      <c r="W40" s="144"/>
      <c r="X40" s="142"/>
      <c r="Y40" s="142"/>
      <c r="Z40" s="142"/>
      <c r="AA40" s="142"/>
      <c r="AB40" s="142"/>
      <c r="AC40" s="142"/>
      <c r="AD40" s="142"/>
      <c r="AE40" s="145"/>
      <c r="AF40" s="142"/>
      <c r="AG40" s="142"/>
      <c r="AH40" s="142"/>
      <c r="AI40" s="142"/>
      <c r="AJ40" s="143"/>
    </row>
    <row r="41" spans="1:37" ht="12" x14ac:dyDescent="0.2">
      <c r="A41" s="139"/>
      <c r="B41" s="140" t="s">
        <v>260</v>
      </c>
      <c r="C41" s="141">
        <v>0.49677999999999994</v>
      </c>
      <c r="D41" s="142"/>
      <c r="E41" s="142"/>
      <c r="F41" s="142"/>
      <c r="G41" s="143"/>
      <c r="H41" s="141">
        <v>0</v>
      </c>
      <c r="I41" s="142"/>
      <c r="J41" s="142"/>
      <c r="K41" s="142"/>
      <c r="L41" s="143"/>
      <c r="M41" s="141">
        <v>-0.49677999999999994</v>
      </c>
      <c r="N41" s="142"/>
      <c r="O41" s="142"/>
      <c r="P41" s="142"/>
      <c r="Q41" s="143"/>
      <c r="R41" s="141">
        <v>0</v>
      </c>
      <c r="S41" s="142"/>
      <c r="T41" s="142"/>
      <c r="U41" s="142"/>
      <c r="V41" s="143"/>
      <c r="W41" s="144"/>
      <c r="X41" s="142"/>
      <c r="Y41" s="142"/>
      <c r="Z41" s="142"/>
      <c r="AA41" s="142"/>
      <c r="AB41" s="142"/>
      <c r="AC41" s="142"/>
      <c r="AD41" s="142"/>
      <c r="AE41" s="145"/>
      <c r="AF41" s="142"/>
      <c r="AG41" s="142"/>
      <c r="AH41" s="142"/>
      <c r="AI41" s="142"/>
      <c r="AJ41" s="143"/>
    </row>
    <row r="42" spans="1:37" ht="12" x14ac:dyDescent="0.2">
      <c r="A42" s="139"/>
      <c r="B42" s="140" t="s">
        <v>261</v>
      </c>
      <c r="C42" s="141">
        <v>0.49677999999999994</v>
      </c>
      <c r="D42" s="142"/>
      <c r="E42" s="142"/>
      <c r="F42" s="142"/>
      <c r="G42" s="143"/>
      <c r="H42" s="141">
        <v>0</v>
      </c>
      <c r="I42" s="142"/>
      <c r="J42" s="142"/>
      <c r="K42" s="142"/>
      <c r="L42" s="143"/>
      <c r="M42" s="141">
        <v>-0.49677999999999994</v>
      </c>
      <c r="N42" s="142"/>
      <c r="O42" s="142"/>
      <c r="P42" s="142"/>
      <c r="Q42" s="143"/>
      <c r="R42" s="141">
        <v>0</v>
      </c>
      <c r="S42" s="142"/>
      <c r="T42" s="142"/>
      <c r="U42" s="142"/>
      <c r="V42" s="143"/>
      <c r="W42" s="144"/>
      <c r="X42" s="142"/>
      <c r="Y42" s="142"/>
      <c r="Z42" s="142"/>
      <c r="AA42" s="142"/>
      <c r="AB42" s="142"/>
      <c r="AC42" s="142"/>
      <c r="AD42" s="142"/>
      <c r="AE42" s="145"/>
      <c r="AF42" s="142"/>
      <c r="AG42" s="142"/>
      <c r="AH42" s="142"/>
      <c r="AI42" s="142"/>
      <c r="AJ42" s="143"/>
    </row>
    <row r="43" spans="1:37" ht="12" x14ac:dyDescent="0.2">
      <c r="A43" s="139"/>
      <c r="B43" s="140" t="s">
        <v>262</v>
      </c>
      <c r="C43" s="141">
        <v>1.2401799999999998</v>
      </c>
      <c r="D43" s="142"/>
      <c r="E43" s="142"/>
      <c r="F43" s="142"/>
      <c r="G43" s="143"/>
      <c r="H43" s="141">
        <v>0</v>
      </c>
      <c r="I43" s="142"/>
      <c r="J43" s="142"/>
      <c r="K43" s="142"/>
      <c r="L43" s="143"/>
      <c r="M43" s="141">
        <v>-1.2401799999999998</v>
      </c>
      <c r="N43" s="142"/>
      <c r="O43" s="142"/>
      <c r="P43" s="142"/>
      <c r="Q43" s="143"/>
      <c r="R43" s="141">
        <v>0</v>
      </c>
      <c r="S43" s="142"/>
      <c r="T43" s="142"/>
      <c r="U43" s="142"/>
      <c r="V43" s="143"/>
      <c r="W43" s="144"/>
      <c r="X43" s="142"/>
      <c r="Y43" s="142"/>
      <c r="Z43" s="142"/>
      <c r="AA43" s="142"/>
      <c r="AB43" s="142"/>
      <c r="AC43" s="142"/>
      <c r="AD43" s="142"/>
      <c r="AE43" s="145"/>
      <c r="AF43" s="142"/>
      <c r="AG43" s="142"/>
      <c r="AH43" s="142"/>
      <c r="AI43" s="142"/>
      <c r="AJ43" s="143"/>
    </row>
    <row r="44" spans="1:37" ht="12" x14ac:dyDescent="0.2">
      <c r="A44" s="139"/>
      <c r="B44" s="140" t="s">
        <v>263</v>
      </c>
      <c r="C44" s="141">
        <v>1.3392999999999999</v>
      </c>
      <c r="D44" s="142"/>
      <c r="E44" s="142"/>
      <c r="F44" s="142"/>
      <c r="G44" s="143"/>
      <c r="H44" s="141">
        <v>0</v>
      </c>
      <c r="I44" s="142"/>
      <c r="J44" s="142"/>
      <c r="K44" s="142"/>
      <c r="L44" s="143"/>
      <c r="M44" s="141">
        <v>-1.3392999999999999</v>
      </c>
      <c r="N44" s="142"/>
      <c r="O44" s="142"/>
      <c r="P44" s="142"/>
      <c r="Q44" s="143"/>
      <c r="R44" s="141">
        <v>0</v>
      </c>
      <c r="S44" s="142"/>
      <c r="T44" s="142"/>
      <c r="U44" s="142"/>
      <c r="V44" s="143"/>
      <c r="W44" s="144"/>
      <c r="X44" s="142"/>
      <c r="Y44" s="142"/>
      <c r="Z44" s="142"/>
      <c r="AA44" s="142"/>
      <c r="AB44" s="142"/>
      <c r="AC44" s="142"/>
      <c r="AD44" s="142"/>
      <c r="AE44" s="145"/>
      <c r="AF44" s="142"/>
      <c r="AG44" s="142"/>
      <c r="AH44" s="142"/>
      <c r="AI44" s="142"/>
      <c r="AJ44" s="143"/>
    </row>
    <row r="45" spans="1:37" ht="12" x14ac:dyDescent="0.2">
      <c r="A45" s="139"/>
      <c r="B45" s="140" t="s">
        <v>264</v>
      </c>
      <c r="C45" s="141">
        <v>0.59589999999999999</v>
      </c>
      <c r="D45" s="142"/>
      <c r="E45" s="142"/>
      <c r="F45" s="142"/>
      <c r="G45" s="143"/>
      <c r="H45" s="141">
        <v>0</v>
      </c>
      <c r="I45" s="142"/>
      <c r="J45" s="142"/>
      <c r="K45" s="142"/>
      <c r="L45" s="143"/>
      <c r="M45" s="141">
        <v>-0.59589999999999999</v>
      </c>
      <c r="N45" s="142"/>
      <c r="O45" s="142"/>
      <c r="P45" s="142"/>
      <c r="Q45" s="143"/>
      <c r="R45" s="141">
        <v>0</v>
      </c>
      <c r="S45" s="142"/>
      <c r="T45" s="142"/>
      <c r="U45" s="142"/>
      <c r="V45" s="143"/>
      <c r="W45" s="144"/>
      <c r="X45" s="142"/>
      <c r="Y45" s="142"/>
      <c r="Z45" s="142"/>
      <c r="AA45" s="142"/>
      <c r="AB45" s="142"/>
      <c r="AC45" s="142"/>
      <c r="AD45" s="142"/>
      <c r="AE45" s="145"/>
      <c r="AF45" s="142"/>
      <c r="AG45" s="142"/>
      <c r="AH45" s="142"/>
      <c r="AI45" s="142"/>
      <c r="AJ45" s="143"/>
    </row>
    <row r="46" spans="1:37" ht="12" x14ac:dyDescent="0.2">
      <c r="A46" s="139"/>
      <c r="B46" s="140" t="s">
        <v>265</v>
      </c>
      <c r="C46" s="141">
        <v>0.79413999999999996</v>
      </c>
      <c r="D46" s="142"/>
      <c r="E46" s="142"/>
      <c r="F46" s="142"/>
      <c r="G46" s="143"/>
      <c r="H46" s="141">
        <v>0</v>
      </c>
      <c r="I46" s="142"/>
      <c r="J46" s="142"/>
      <c r="K46" s="142"/>
      <c r="L46" s="143"/>
      <c r="M46" s="141">
        <v>-0.79413999999999996</v>
      </c>
      <c r="N46" s="142"/>
      <c r="O46" s="142"/>
      <c r="P46" s="142"/>
      <c r="Q46" s="143"/>
      <c r="R46" s="141">
        <v>0</v>
      </c>
      <c r="S46" s="142"/>
      <c r="T46" s="142"/>
      <c r="U46" s="142"/>
      <c r="V46" s="143"/>
      <c r="W46" s="144"/>
      <c r="X46" s="142"/>
      <c r="Y46" s="142"/>
      <c r="Z46" s="142"/>
      <c r="AA46" s="142"/>
      <c r="AB46" s="142"/>
      <c r="AC46" s="142"/>
      <c r="AD46" s="142"/>
      <c r="AE46" s="145"/>
      <c r="AF46" s="142"/>
      <c r="AG46" s="142"/>
      <c r="AH46" s="142"/>
      <c r="AI46" s="142"/>
      <c r="AJ46" s="143"/>
    </row>
    <row r="47" spans="1:37" ht="12" x14ac:dyDescent="0.2">
      <c r="A47" s="139"/>
      <c r="B47" s="140" t="s">
        <v>266</v>
      </c>
      <c r="C47" s="141">
        <v>0.57111999999999996</v>
      </c>
      <c r="D47" s="142"/>
      <c r="E47" s="142"/>
      <c r="F47" s="142"/>
      <c r="G47" s="143"/>
      <c r="H47" s="141">
        <v>0</v>
      </c>
      <c r="I47" s="142"/>
      <c r="J47" s="142"/>
      <c r="K47" s="142"/>
      <c r="L47" s="143"/>
      <c r="M47" s="141">
        <v>-0.57111999999999996</v>
      </c>
      <c r="N47" s="142"/>
      <c r="O47" s="142"/>
      <c r="P47" s="142"/>
      <c r="Q47" s="143"/>
      <c r="R47" s="141">
        <v>0</v>
      </c>
      <c r="S47" s="142"/>
      <c r="T47" s="142"/>
      <c r="U47" s="142"/>
      <c r="V47" s="143"/>
      <c r="W47" s="144"/>
      <c r="X47" s="142"/>
      <c r="Y47" s="142"/>
      <c r="Z47" s="142"/>
      <c r="AA47" s="142"/>
      <c r="AB47" s="142"/>
      <c r="AC47" s="142"/>
      <c r="AD47" s="142"/>
      <c r="AE47" s="145"/>
      <c r="AF47" s="142"/>
      <c r="AG47" s="142"/>
      <c r="AH47" s="142"/>
      <c r="AI47" s="142"/>
      <c r="AJ47" s="143"/>
    </row>
    <row r="48" spans="1:37" ht="12" x14ac:dyDescent="0.2">
      <c r="A48" s="139"/>
      <c r="B48" s="140" t="s">
        <v>267</v>
      </c>
      <c r="C48" s="141">
        <v>0.69501999999999997</v>
      </c>
      <c r="D48" s="142"/>
      <c r="E48" s="142"/>
      <c r="F48" s="142"/>
      <c r="G48" s="143"/>
      <c r="H48" s="141">
        <v>0</v>
      </c>
      <c r="I48" s="142"/>
      <c r="J48" s="142"/>
      <c r="K48" s="142"/>
      <c r="L48" s="143"/>
      <c r="M48" s="141">
        <v>-0.69501999999999997</v>
      </c>
      <c r="N48" s="142"/>
      <c r="O48" s="142"/>
      <c r="P48" s="142"/>
      <c r="Q48" s="143"/>
      <c r="R48" s="141">
        <v>0</v>
      </c>
      <c r="S48" s="142"/>
      <c r="T48" s="142"/>
      <c r="U48" s="142"/>
      <c r="V48" s="143"/>
      <c r="W48" s="144"/>
      <c r="X48" s="142"/>
      <c r="Y48" s="142"/>
      <c r="Z48" s="142"/>
      <c r="AA48" s="142"/>
      <c r="AB48" s="142"/>
      <c r="AC48" s="142"/>
      <c r="AD48" s="142"/>
      <c r="AE48" s="145"/>
      <c r="AF48" s="142"/>
      <c r="AG48" s="142"/>
      <c r="AH48" s="142"/>
      <c r="AI48" s="142"/>
      <c r="AJ48" s="143"/>
    </row>
    <row r="49" spans="1:37" ht="12" x14ac:dyDescent="0.2">
      <c r="A49" s="139"/>
      <c r="B49" s="140" t="s">
        <v>268</v>
      </c>
      <c r="C49" s="141">
        <v>0.74458000000000002</v>
      </c>
      <c r="D49" s="142"/>
      <c r="E49" s="142"/>
      <c r="F49" s="142"/>
      <c r="G49" s="143"/>
      <c r="H49" s="141">
        <v>0</v>
      </c>
      <c r="I49" s="142"/>
      <c r="J49" s="142"/>
      <c r="K49" s="142"/>
      <c r="L49" s="143"/>
      <c r="M49" s="141">
        <v>-0.74458000000000002</v>
      </c>
      <c r="N49" s="142"/>
      <c r="O49" s="142"/>
      <c r="P49" s="142"/>
      <c r="Q49" s="143"/>
      <c r="R49" s="141">
        <v>0</v>
      </c>
      <c r="S49" s="142"/>
      <c r="T49" s="142"/>
      <c r="U49" s="142"/>
      <c r="V49" s="143"/>
      <c r="W49" s="144"/>
      <c r="X49" s="142"/>
      <c r="Y49" s="142"/>
      <c r="Z49" s="142"/>
      <c r="AA49" s="142"/>
      <c r="AB49" s="142"/>
      <c r="AC49" s="142"/>
      <c r="AD49" s="142"/>
      <c r="AE49" s="145"/>
      <c r="AF49" s="142"/>
      <c r="AG49" s="142"/>
      <c r="AH49" s="142"/>
      <c r="AI49" s="142"/>
      <c r="AJ49" s="143"/>
    </row>
    <row r="50" spans="1:37" ht="12" x14ac:dyDescent="0.2">
      <c r="A50" s="139"/>
      <c r="B50" s="140" t="s">
        <v>269</v>
      </c>
      <c r="C50" s="141">
        <v>0.86847999999999992</v>
      </c>
      <c r="D50" s="142"/>
      <c r="E50" s="142"/>
      <c r="F50" s="142"/>
      <c r="G50" s="143"/>
      <c r="H50" s="141">
        <v>0</v>
      </c>
      <c r="I50" s="142"/>
      <c r="J50" s="142"/>
      <c r="K50" s="142"/>
      <c r="L50" s="143"/>
      <c r="M50" s="141">
        <v>-0.86847999999999992</v>
      </c>
      <c r="N50" s="142"/>
      <c r="O50" s="142"/>
      <c r="P50" s="142"/>
      <c r="Q50" s="143"/>
      <c r="R50" s="141">
        <v>0</v>
      </c>
      <c r="S50" s="142"/>
      <c r="T50" s="142"/>
      <c r="U50" s="142"/>
      <c r="V50" s="143"/>
      <c r="W50" s="144"/>
      <c r="X50" s="142"/>
      <c r="Y50" s="142"/>
      <c r="Z50" s="142"/>
      <c r="AA50" s="142"/>
      <c r="AB50" s="142"/>
      <c r="AC50" s="142"/>
      <c r="AD50" s="142"/>
      <c r="AE50" s="145"/>
      <c r="AF50" s="142"/>
      <c r="AG50" s="142"/>
      <c r="AH50" s="142"/>
      <c r="AI50" s="142"/>
      <c r="AJ50" s="143"/>
    </row>
    <row r="51" spans="1:37" ht="12" x14ac:dyDescent="0.2">
      <c r="A51" s="139"/>
      <c r="B51" s="140" t="s">
        <v>270</v>
      </c>
      <c r="C51" s="141">
        <v>1.5634999999999999</v>
      </c>
      <c r="D51" s="142"/>
      <c r="E51" s="142"/>
      <c r="F51" s="142"/>
      <c r="G51" s="143"/>
      <c r="H51" s="141">
        <v>0</v>
      </c>
      <c r="I51" s="142"/>
      <c r="J51" s="142"/>
      <c r="K51" s="142"/>
      <c r="L51" s="143"/>
      <c r="M51" s="141">
        <v>-1.5634999999999999</v>
      </c>
      <c r="N51" s="142"/>
      <c r="O51" s="142"/>
      <c r="P51" s="142"/>
      <c r="Q51" s="143"/>
      <c r="R51" s="141">
        <v>0</v>
      </c>
      <c r="S51" s="142"/>
      <c r="T51" s="142"/>
      <c r="U51" s="142"/>
      <c r="V51" s="143"/>
      <c r="W51" s="144"/>
      <c r="X51" s="142"/>
      <c r="Y51" s="142"/>
      <c r="Z51" s="142"/>
      <c r="AA51" s="142"/>
      <c r="AB51" s="142"/>
      <c r="AC51" s="142"/>
      <c r="AD51" s="142"/>
      <c r="AE51" s="145"/>
      <c r="AF51" s="142"/>
      <c r="AG51" s="142"/>
      <c r="AH51" s="142"/>
      <c r="AI51" s="142"/>
      <c r="AJ51" s="143"/>
    </row>
    <row r="52" spans="1:37" ht="12" x14ac:dyDescent="0.2">
      <c r="A52" s="139"/>
      <c r="B52" s="140" t="s">
        <v>271</v>
      </c>
      <c r="C52" s="141">
        <v>0.69501999999999997</v>
      </c>
      <c r="D52" s="142"/>
      <c r="E52" s="142"/>
      <c r="F52" s="142"/>
      <c r="G52" s="143"/>
      <c r="H52" s="141">
        <v>0</v>
      </c>
      <c r="I52" s="142"/>
      <c r="J52" s="142"/>
      <c r="K52" s="142"/>
      <c r="L52" s="143"/>
      <c r="M52" s="141">
        <v>-0.69501999999999997</v>
      </c>
      <c r="N52" s="142"/>
      <c r="O52" s="142"/>
      <c r="P52" s="142"/>
      <c r="Q52" s="143"/>
      <c r="R52" s="141">
        <v>0</v>
      </c>
      <c r="S52" s="142"/>
      <c r="T52" s="142"/>
      <c r="U52" s="142"/>
      <c r="V52" s="143"/>
      <c r="W52" s="144"/>
      <c r="X52" s="142"/>
      <c r="Y52" s="142"/>
      <c r="Z52" s="142"/>
      <c r="AA52" s="142"/>
      <c r="AB52" s="142"/>
      <c r="AC52" s="142"/>
      <c r="AD52" s="142"/>
      <c r="AE52" s="145"/>
      <c r="AF52" s="142"/>
      <c r="AG52" s="142"/>
      <c r="AH52" s="142"/>
      <c r="AI52" s="142"/>
      <c r="AJ52" s="143"/>
    </row>
    <row r="53" spans="1:37" ht="12" x14ac:dyDescent="0.2">
      <c r="A53" s="139"/>
      <c r="B53" s="140" t="s">
        <v>272</v>
      </c>
      <c r="C53" s="141">
        <v>1.2401799999999998</v>
      </c>
      <c r="D53" s="142"/>
      <c r="E53" s="142"/>
      <c r="F53" s="142"/>
      <c r="G53" s="143"/>
      <c r="H53" s="141">
        <v>0</v>
      </c>
      <c r="I53" s="142"/>
      <c r="J53" s="142"/>
      <c r="K53" s="142"/>
      <c r="L53" s="143"/>
      <c r="M53" s="141">
        <v>-1.2401799999999998</v>
      </c>
      <c r="N53" s="142"/>
      <c r="O53" s="142"/>
      <c r="P53" s="142"/>
      <c r="Q53" s="143"/>
      <c r="R53" s="141">
        <v>0</v>
      </c>
      <c r="S53" s="142"/>
      <c r="T53" s="142"/>
      <c r="U53" s="142"/>
      <c r="V53" s="143"/>
      <c r="W53" s="144"/>
      <c r="X53" s="142"/>
      <c r="Y53" s="142"/>
      <c r="Z53" s="142"/>
      <c r="AA53" s="142"/>
      <c r="AB53" s="142"/>
      <c r="AC53" s="142"/>
      <c r="AD53" s="142"/>
      <c r="AE53" s="145"/>
      <c r="AF53" s="142"/>
      <c r="AG53" s="142"/>
      <c r="AH53" s="142"/>
      <c r="AI53" s="142"/>
      <c r="AJ53" s="143"/>
    </row>
    <row r="54" spans="1:37" ht="12" x14ac:dyDescent="0.2">
      <c r="A54" s="139"/>
      <c r="B54" s="140" t="s">
        <v>273</v>
      </c>
      <c r="C54" s="141">
        <v>1.86086</v>
      </c>
      <c r="D54" s="142"/>
      <c r="E54" s="142"/>
      <c r="F54" s="142"/>
      <c r="G54" s="143"/>
      <c r="H54" s="141">
        <v>0</v>
      </c>
      <c r="I54" s="142"/>
      <c r="J54" s="142"/>
      <c r="K54" s="142"/>
      <c r="L54" s="143"/>
      <c r="M54" s="141">
        <v>-1.86086</v>
      </c>
      <c r="N54" s="142"/>
      <c r="O54" s="142"/>
      <c r="P54" s="142"/>
      <c r="Q54" s="143"/>
      <c r="R54" s="141">
        <v>0</v>
      </c>
      <c r="S54" s="142"/>
      <c r="T54" s="142"/>
      <c r="U54" s="142"/>
      <c r="V54" s="143"/>
      <c r="W54" s="144"/>
      <c r="X54" s="142"/>
      <c r="Y54" s="142"/>
      <c r="Z54" s="142"/>
      <c r="AA54" s="142"/>
      <c r="AB54" s="142"/>
      <c r="AC54" s="142"/>
      <c r="AD54" s="142"/>
      <c r="AE54" s="145"/>
      <c r="AF54" s="142"/>
      <c r="AG54" s="142"/>
      <c r="AH54" s="142"/>
      <c r="AI54" s="142"/>
      <c r="AJ54" s="143"/>
    </row>
    <row r="55" spans="1:37" ht="12" x14ac:dyDescent="0.2">
      <c r="A55" s="139"/>
      <c r="B55" s="140" t="s">
        <v>274</v>
      </c>
      <c r="C55" s="141">
        <v>1.48916</v>
      </c>
      <c r="D55" s="142"/>
      <c r="E55" s="142"/>
      <c r="F55" s="142"/>
      <c r="G55" s="143"/>
      <c r="H55" s="141">
        <v>0</v>
      </c>
      <c r="I55" s="142"/>
      <c r="J55" s="142"/>
      <c r="K55" s="142"/>
      <c r="L55" s="143"/>
      <c r="M55" s="141">
        <v>-1.48916</v>
      </c>
      <c r="N55" s="142"/>
      <c r="O55" s="142"/>
      <c r="P55" s="142"/>
      <c r="Q55" s="143"/>
      <c r="R55" s="141">
        <v>0</v>
      </c>
      <c r="S55" s="142"/>
      <c r="T55" s="142"/>
      <c r="U55" s="142"/>
      <c r="V55" s="143"/>
      <c r="W55" s="144"/>
      <c r="X55" s="142"/>
      <c r="Y55" s="142"/>
      <c r="Z55" s="142"/>
      <c r="AA55" s="142"/>
      <c r="AB55" s="142"/>
      <c r="AC55" s="142"/>
      <c r="AD55" s="142"/>
      <c r="AE55" s="145"/>
      <c r="AF55" s="142"/>
      <c r="AG55" s="142"/>
      <c r="AH55" s="142"/>
      <c r="AI55" s="142"/>
      <c r="AJ55" s="143"/>
    </row>
    <row r="56" spans="1:37" ht="12" x14ac:dyDescent="0.2">
      <c r="A56" s="139"/>
      <c r="B56" s="140" t="s">
        <v>275</v>
      </c>
      <c r="C56" s="141">
        <v>0.79413999999999996</v>
      </c>
      <c r="D56" s="142"/>
      <c r="E56" s="142"/>
      <c r="F56" s="142"/>
      <c r="G56" s="143"/>
      <c r="H56" s="141">
        <v>0</v>
      </c>
      <c r="I56" s="142"/>
      <c r="J56" s="142"/>
      <c r="K56" s="142"/>
      <c r="L56" s="143"/>
      <c r="M56" s="141">
        <v>-0.79413999999999996</v>
      </c>
      <c r="N56" s="142"/>
      <c r="O56" s="142"/>
      <c r="P56" s="142"/>
      <c r="Q56" s="143"/>
      <c r="R56" s="141">
        <v>0</v>
      </c>
      <c r="S56" s="142"/>
      <c r="T56" s="142"/>
      <c r="U56" s="142"/>
      <c r="V56" s="143"/>
      <c r="W56" s="144"/>
      <c r="X56" s="142"/>
      <c r="Y56" s="142"/>
      <c r="Z56" s="142"/>
      <c r="AA56" s="142"/>
      <c r="AB56" s="142"/>
      <c r="AC56" s="142"/>
      <c r="AD56" s="142"/>
      <c r="AE56" s="145"/>
      <c r="AF56" s="142"/>
      <c r="AG56" s="142"/>
      <c r="AH56" s="142"/>
      <c r="AI56" s="142"/>
      <c r="AJ56" s="143"/>
    </row>
    <row r="57" spans="1:37" ht="12" x14ac:dyDescent="0.2">
      <c r="A57" s="139"/>
      <c r="B57" s="140" t="s">
        <v>276</v>
      </c>
      <c r="C57" s="141">
        <v>0.81891999999999987</v>
      </c>
      <c r="D57" s="142"/>
      <c r="E57" s="142"/>
      <c r="F57" s="142"/>
      <c r="G57" s="143"/>
      <c r="H57" s="141">
        <v>0</v>
      </c>
      <c r="I57" s="142"/>
      <c r="J57" s="142"/>
      <c r="K57" s="142"/>
      <c r="L57" s="143"/>
      <c r="M57" s="141">
        <v>-0.81891999999999987</v>
      </c>
      <c r="N57" s="142"/>
      <c r="O57" s="142"/>
      <c r="P57" s="142"/>
      <c r="Q57" s="143"/>
      <c r="R57" s="141">
        <v>0</v>
      </c>
      <c r="S57" s="142"/>
      <c r="T57" s="142"/>
      <c r="U57" s="142"/>
      <c r="V57" s="143"/>
      <c r="W57" s="144"/>
      <c r="X57" s="142"/>
      <c r="Y57" s="142"/>
      <c r="Z57" s="142"/>
      <c r="AA57" s="142"/>
      <c r="AB57" s="142"/>
      <c r="AC57" s="142"/>
      <c r="AD57" s="142"/>
      <c r="AE57" s="145"/>
      <c r="AF57" s="142"/>
      <c r="AG57" s="142"/>
      <c r="AH57" s="142"/>
      <c r="AI57" s="142"/>
      <c r="AJ57" s="143"/>
    </row>
    <row r="58" spans="1:37" ht="12" x14ac:dyDescent="0.2">
      <c r="A58" s="139"/>
      <c r="B58" s="140" t="s">
        <v>277</v>
      </c>
      <c r="C58" s="141">
        <v>1.3640799999999997</v>
      </c>
      <c r="D58" s="142"/>
      <c r="E58" s="142"/>
      <c r="F58" s="142"/>
      <c r="G58" s="143"/>
      <c r="H58" s="141">
        <v>0</v>
      </c>
      <c r="I58" s="142"/>
      <c r="J58" s="142"/>
      <c r="K58" s="142"/>
      <c r="L58" s="143"/>
      <c r="M58" s="141">
        <v>-1.3640799999999997</v>
      </c>
      <c r="N58" s="142"/>
      <c r="O58" s="142"/>
      <c r="P58" s="142"/>
      <c r="Q58" s="143"/>
      <c r="R58" s="141">
        <v>0</v>
      </c>
      <c r="S58" s="142"/>
      <c r="T58" s="142"/>
      <c r="U58" s="142"/>
      <c r="V58" s="143"/>
      <c r="W58" s="144"/>
      <c r="X58" s="142"/>
      <c r="Y58" s="142"/>
      <c r="Z58" s="142"/>
      <c r="AA58" s="142"/>
      <c r="AB58" s="142"/>
      <c r="AC58" s="142"/>
      <c r="AD58" s="142"/>
      <c r="AE58" s="145"/>
      <c r="AF58" s="142"/>
      <c r="AG58" s="142"/>
      <c r="AH58" s="142"/>
      <c r="AI58" s="142"/>
      <c r="AJ58" s="143"/>
    </row>
    <row r="59" spans="1:37" ht="12" x14ac:dyDescent="0.2">
      <c r="A59" s="139"/>
      <c r="B59" s="140" t="s">
        <v>278</v>
      </c>
      <c r="C59" s="141">
        <v>1.48916</v>
      </c>
      <c r="D59" s="142"/>
      <c r="E59" s="142"/>
      <c r="F59" s="142"/>
      <c r="G59" s="143"/>
      <c r="H59" s="141">
        <v>0</v>
      </c>
      <c r="I59" s="142"/>
      <c r="J59" s="142"/>
      <c r="K59" s="142"/>
      <c r="L59" s="143"/>
      <c r="M59" s="141">
        <v>-1.48916</v>
      </c>
      <c r="N59" s="142"/>
      <c r="O59" s="142"/>
      <c r="P59" s="142"/>
      <c r="Q59" s="143"/>
      <c r="R59" s="141">
        <v>0</v>
      </c>
      <c r="S59" s="142"/>
      <c r="T59" s="142"/>
      <c r="U59" s="142"/>
      <c r="V59" s="143"/>
      <c r="W59" s="144"/>
      <c r="X59" s="142"/>
      <c r="Y59" s="142"/>
      <c r="Z59" s="142"/>
      <c r="AA59" s="142"/>
      <c r="AB59" s="142"/>
      <c r="AC59" s="142"/>
      <c r="AD59" s="142"/>
      <c r="AE59" s="145"/>
      <c r="AF59" s="142"/>
      <c r="AG59" s="142"/>
      <c r="AH59" s="142"/>
      <c r="AI59" s="142"/>
      <c r="AJ59" s="143"/>
    </row>
    <row r="60" spans="1:37" ht="12" x14ac:dyDescent="0.2">
      <c r="A60" s="139"/>
      <c r="B60" s="140" t="s">
        <v>279</v>
      </c>
      <c r="C60" s="141">
        <v>1.9847599999999999</v>
      </c>
      <c r="D60" s="142"/>
      <c r="E60" s="142"/>
      <c r="F60" s="142"/>
      <c r="G60" s="143"/>
      <c r="H60" s="141">
        <v>0</v>
      </c>
      <c r="I60" s="142"/>
      <c r="J60" s="142"/>
      <c r="K60" s="142"/>
      <c r="L60" s="143"/>
      <c r="M60" s="141">
        <v>-1.9847599999999999</v>
      </c>
      <c r="N60" s="142"/>
      <c r="O60" s="142"/>
      <c r="P60" s="142"/>
      <c r="Q60" s="143"/>
      <c r="R60" s="141">
        <v>0</v>
      </c>
      <c r="S60" s="142"/>
      <c r="T60" s="142"/>
      <c r="U60" s="142"/>
      <c r="V60" s="143"/>
      <c r="W60" s="144"/>
      <c r="X60" s="142"/>
      <c r="Y60" s="142"/>
      <c r="Z60" s="142"/>
      <c r="AA60" s="142"/>
      <c r="AB60" s="142"/>
      <c r="AC60" s="142"/>
      <c r="AD60" s="142"/>
      <c r="AE60" s="145"/>
      <c r="AF60" s="142"/>
      <c r="AG60" s="142"/>
      <c r="AH60" s="142"/>
      <c r="AI60" s="142"/>
      <c r="AJ60" s="143"/>
    </row>
    <row r="61" spans="1:37" ht="12" x14ac:dyDescent="0.2">
      <c r="A61" s="139"/>
      <c r="B61" s="140" t="s">
        <v>280</v>
      </c>
      <c r="C61" s="141">
        <v>2.8520599999999998</v>
      </c>
      <c r="D61" s="142"/>
      <c r="E61" s="142"/>
      <c r="F61" s="142"/>
      <c r="G61" s="143"/>
      <c r="H61" s="141">
        <v>0</v>
      </c>
      <c r="I61" s="142"/>
      <c r="J61" s="142"/>
      <c r="K61" s="142"/>
      <c r="L61" s="143"/>
      <c r="M61" s="141">
        <v>-2.8520599999999998</v>
      </c>
      <c r="N61" s="142"/>
      <c r="O61" s="142"/>
      <c r="P61" s="142"/>
      <c r="Q61" s="143"/>
      <c r="R61" s="141">
        <v>0</v>
      </c>
      <c r="S61" s="142"/>
      <c r="T61" s="142"/>
      <c r="U61" s="142"/>
      <c r="V61" s="143"/>
      <c r="W61" s="144"/>
      <c r="X61" s="142"/>
      <c r="Y61" s="142"/>
      <c r="Z61" s="142"/>
      <c r="AA61" s="142"/>
      <c r="AB61" s="142"/>
      <c r="AC61" s="142"/>
      <c r="AD61" s="142"/>
      <c r="AE61" s="145"/>
      <c r="AF61" s="142"/>
      <c r="AG61" s="142"/>
      <c r="AH61" s="142"/>
      <c r="AI61" s="142"/>
      <c r="AJ61" s="143"/>
    </row>
    <row r="62" spans="1:37" ht="12" x14ac:dyDescent="0.2">
      <c r="A62" s="139"/>
      <c r="B62" s="140" t="s">
        <v>281</v>
      </c>
      <c r="C62" s="141">
        <v>0.61949999999999994</v>
      </c>
      <c r="D62" s="142"/>
      <c r="E62" s="142"/>
      <c r="F62" s="142"/>
      <c r="G62" s="143"/>
      <c r="H62" s="141">
        <v>0</v>
      </c>
      <c r="I62" s="142"/>
      <c r="J62" s="142"/>
      <c r="K62" s="142"/>
      <c r="L62" s="143"/>
      <c r="M62" s="141">
        <v>-0.61949999999999994</v>
      </c>
      <c r="N62" s="142"/>
      <c r="O62" s="142"/>
      <c r="P62" s="142"/>
      <c r="Q62" s="143"/>
      <c r="R62" s="141">
        <v>0</v>
      </c>
      <c r="S62" s="142"/>
      <c r="T62" s="142"/>
      <c r="U62" s="142"/>
      <c r="V62" s="143"/>
      <c r="W62" s="144"/>
      <c r="X62" s="142"/>
      <c r="Y62" s="142"/>
      <c r="Z62" s="142"/>
      <c r="AA62" s="142"/>
      <c r="AB62" s="142"/>
      <c r="AC62" s="142"/>
      <c r="AD62" s="142"/>
      <c r="AE62" s="145"/>
      <c r="AF62" s="142"/>
      <c r="AG62" s="142"/>
      <c r="AH62" s="142"/>
      <c r="AI62" s="142"/>
      <c r="AJ62" s="143"/>
    </row>
    <row r="63" spans="1:37" ht="12" x14ac:dyDescent="0.2">
      <c r="A63" s="139"/>
      <c r="B63" s="146" t="s">
        <v>282</v>
      </c>
      <c r="C63" s="141">
        <v>0</v>
      </c>
      <c r="D63" s="142"/>
      <c r="E63" s="142"/>
      <c r="F63" s="142"/>
      <c r="G63" s="143"/>
      <c r="H63" s="141">
        <v>6.1290379999999998E-2</v>
      </c>
      <c r="I63" s="142"/>
      <c r="J63" s="142"/>
      <c r="K63" s="142"/>
      <c r="L63" s="143"/>
      <c r="M63" s="141">
        <v>6.1290379999999998E-2</v>
      </c>
      <c r="N63" s="142"/>
      <c r="O63" s="142"/>
      <c r="P63" s="142"/>
      <c r="Q63" s="143"/>
      <c r="R63" s="141">
        <v>6.1290379999999998E-2</v>
      </c>
      <c r="S63" s="142"/>
      <c r="T63" s="142"/>
      <c r="U63" s="142"/>
      <c r="V63" s="143"/>
      <c r="W63" s="144"/>
      <c r="X63" s="142"/>
      <c r="Y63" s="142"/>
      <c r="Z63" s="142"/>
      <c r="AA63" s="142"/>
      <c r="AB63" s="142"/>
      <c r="AC63" s="142"/>
      <c r="AD63" s="142"/>
      <c r="AE63" s="145"/>
      <c r="AF63" s="142"/>
      <c r="AG63" s="142"/>
      <c r="AH63" s="142"/>
      <c r="AI63" s="142"/>
      <c r="AJ63" s="143"/>
    </row>
    <row r="64" spans="1:37" ht="33.75" x14ac:dyDescent="0.2">
      <c r="A64" s="139"/>
      <c r="B64" s="146" t="s">
        <v>283</v>
      </c>
      <c r="C64" s="141">
        <v>0</v>
      </c>
      <c r="D64" s="142"/>
      <c r="E64" s="142"/>
      <c r="F64" s="142"/>
      <c r="G64" s="143"/>
      <c r="H64" s="141">
        <v>0.4575867837999999</v>
      </c>
      <c r="I64" s="142"/>
      <c r="J64" s="142"/>
      <c r="K64" s="142"/>
      <c r="L64" s="143"/>
      <c r="M64" s="141">
        <v>0.4575867837999999</v>
      </c>
      <c r="N64" s="142"/>
      <c r="O64" s="142"/>
      <c r="P64" s="142"/>
      <c r="Q64" s="143"/>
      <c r="R64" s="141">
        <v>0.4575867837999999</v>
      </c>
      <c r="S64" s="142"/>
      <c r="T64" s="142"/>
      <c r="U64" s="142"/>
      <c r="V64" s="143"/>
      <c r="W64" s="144"/>
      <c r="X64" s="142"/>
      <c r="Y64" s="142"/>
      <c r="Z64" s="142"/>
      <c r="AA64" s="142"/>
      <c r="AB64" s="142"/>
      <c r="AC64" s="142"/>
      <c r="AD64" s="142"/>
      <c r="AE64" s="145">
        <v>2015</v>
      </c>
      <c r="AF64" s="142">
        <v>25</v>
      </c>
      <c r="AG64" s="142"/>
      <c r="AH64" s="142" t="s">
        <v>195</v>
      </c>
      <c r="AI64" s="142">
        <v>0.19</v>
      </c>
      <c r="AJ64" s="143"/>
      <c r="AK64" s="115">
        <v>2.4083514936842101</v>
      </c>
    </row>
    <row r="65" spans="1:37" ht="22.5" x14ac:dyDescent="0.2">
      <c r="A65" s="139"/>
      <c r="B65" s="146" t="s">
        <v>190</v>
      </c>
      <c r="C65" s="141">
        <v>0</v>
      </c>
      <c r="D65" s="142"/>
      <c r="E65" s="142"/>
      <c r="F65" s="142"/>
      <c r="G65" s="143"/>
      <c r="H65" s="141">
        <v>8.4479739999999998E-2</v>
      </c>
      <c r="I65" s="142"/>
      <c r="J65" s="142"/>
      <c r="K65" s="142"/>
      <c r="L65" s="143"/>
      <c r="M65" s="141">
        <v>8.4479739999999998E-2</v>
      </c>
      <c r="N65" s="142"/>
      <c r="O65" s="142"/>
      <c r="P65" s="142"/>
      <c r="Q65" s="143"/>
      <c r="R65" s="141">
        <v>8.4479739999999998E-2</v>
      </c>
      <c r="S65" s="142"/>
      <c r="T65" s="142"/>
      <c r="U65" s="142"/>
      <c r="V65" s="143"/>
      <c r="W65" s="144"/>
      <c r="X65" s="142"/>
      <c r="Y65" s="142"/>
      <c r="Z65" s="142"/>
      <c r="AA65" s="142"/>
      <c r="AB65" s="142"/>
      <c r="AC65" s="142"/>
      <c r="AD65" s="142"/>
      <c r="AE65" s="145">
        <v>2015</v>
      </c>
      <c r="AF65" s="142">
        <v>25</v>
      </c>
      <c r="AG65" s="142"/>
      <c r="AH65" s="142" t="s">
        <v>216</v>
      </c>
      <c r="AI65" s="142">
        <v>0</v>
      </c>
      <c r="AJ65" s="143"/>
      <c r="AK65" s="115" t="e">
        <v>#DIV/0!</v>
      </c>
    </row>
    <row r="66" spans="1:37" ht="22.5" x14ac:dyDescent="0.2">
      <c r="A66" s="139"/>
      <c r="B66" s="146" t="s">
        <v>191</v>
      </c>
      <c r="C66" s="141">
        <v>0</v>
      </c>
      <c r="D66" s="142"/>
      <c r="E66" s="142"/>
      <c r="F66" s="142"/>
      <c r="G66" s="143"/>
      <c r="H66" s="141">
        <v>0.12469413999999999</v>
      </c>
      <c r="I66" s="142"/>
      <c r="J66" s="142"/>
      <c r="K66" s="142"/>
      <c r="L66" s="143"/>
      <c r="M66" s="141">
        <v>0.12469413999999999</v>
      </c>
      <c r="N66" s="142"/>
      <c r="O66" s="142"/>
      <c r="P66" s="142"/>
      <c r="Q66" s="143"/>
      <c r="R66" s="141">
        <v>0.12469413999999999</v>
      </c>
      <c r="S66" s="142"/>
      <c r="T66" s="142"/>
      <c r="U66" s="142"/>
      <c r="V66" s="143"/>
      <c r="W66" s="144"/>
      <c r="X66" s="142"/>
      <c r="Y66" s="142"/>
      <c r="Z66" s="142"/>
      <c r="AA66" s="142"/>
      <c r="AB66" s="142"/>
      <c r="AC66" s="142"/>
      <c r="AD66" s="142"/>
      <c r="AE66" s="145">
        <v>2015</v>
      </c>
      <c r="AF66" s="142">
        <v>25</v>
      </c>
      <c r="AG66" s="142"/>
      <c r="AH66" s="142" t="s">
        <v>217</v>
      </c>
      <c r="AI66" s="142">
        <v>0</v>
      </c>
      <c r="AJ66" s="143"/>
      <c r="AK66" s="115" t="e">
        <v>#DIV/0!</v>
      </c>
    </row>
    <row r="67" spans="1:37" ht="12" x14ac:dyDescent="0.2">
      <c r="A67" s="139"/>
      <c r="B67" s="146" t="s">
        <v>197</v>
      </c>
      <c r="C67" s="141">
        <v>0</v>
      </c>
      <c r="D67" s="142"/>
      <c r="E67" s="142"/>
      <c r="F67" s="142"/>
      <c r="G67" s="143"/>
      <c r="H67" s="141">
        <v>0.91445709520000007</v>
      </c>
      <c r="I67" s="142"/>
      <c r="J67" s="142"/>
      <c r="K67" s="142"/>
      <c r="L67" s="143"/>
      <c r="M67" s="141">
        <v>0.91445709520000007</v>
      </c>
      <c r="N67" s="142"/>
      <c r="O67" s="142"/>
      <c r="P67" s="142"/>
      <c r="Q67" s="143"/>
      <c r="R67" s="141">
        <v>0.91445709520000007</v>
      </c>
      <c r="S67" s="142"/>
      <c r="T67" s="142"/>
      <c r="U67" s="142"/>
      <c r="V67" s="143"/>
      <c r="W67" s="144"/>
      <c r="X67" s="142"/>
      <c r="Y67" s="142"/>
      <c r="Z67" s="142"/>
      <c r="AA67" s="142"/>
      <c r="AB67" s="142"/>
      <c r="AC67" s="142"/>
      <c r="AD67" s="142"/>
      <c r="AE67" s="145">
        <v>2015</v>
      </c>
      <c r="AF67" s="142">
        <v>25</v>
      </c>
      <c r="AG67" s="142"/>
      <c r="AH67" s="142" t="s">
        <v>218</v>
      </c>
      <c r="AI67" s="142">
        <v>0.21</v>
      </c>
      <c r="AJ67" s="143"/>
      <c r="AK67" s="115">
        <v>4.3545575961904763</v>
      </c>
    </row>
    <row r="68" spans="1:37" ht="22.5" x14ac:dyDescent="0.2">
      <c r="A68" s="139"/>
      <c r="B68" s="146" t="s">
        <v>206</v>
      </c>
      <c r="C68" s="141">
        <v>0</v>
      </c>
      <c r="D68" s="142"/>
      <c r="E68" s="142"/>
      <c r="F68" s="142"/>
      <c r="G68" s="143"/>
      <c r="H68" s="141">
        <v>0.145005834</v>
      </c>
      <c r="I68" s="142"/>
      <c r="J68" s="142"/>
      <c r="K68" s="142"/>
      <c r="L68" s="143"/>
      <c r="M68" s="141">
        <v>0.145005834</v>
      </c>
      <c r="N68" s="142"/>
      <c r="O68" s="142"/>
      <c r="P68" s="142"/>
      <c r="Q68" s="143"/>
      <c r="R68" s="141">
        <v>0.145005834</v>
      </c>
      <c r="S68" s="142"/>
      <c r="T68" s="142"/>
      <c r="U68" s="142"/>
      <c r="V68" s="143"/>
      <c r="W68" s="144"/>
      <c r="X68" s="142"/>
      <c r="Y68" s="142"/>
      <c r="Z68" s="142"/>
      <c r="AA68" s="142"/>
      <c r="AB68" s="142"/>
      <c r="AC68" s="142"/>
      <c r="AD68" s="142"/>
      <c r="AE68" s="145">
        <v>2015</v>
      </c>
      <c r="AF68" s="142">
        <v>25</v>
      </c>
      <c r="AG68" s="142"/>
      <c r="AH68" s="142" t="s">
        <v>219</v>
      </c>
      <c r="AI68" s="142">
        <v>0</v>
      </c>
      <c r="AJ68" s="143"/>
      <c r="AK68" s="115" t="e">
        <v>#DIV/0!</v>
      </c>
    </row>
    <row r="69" spans="1:37" ht="33.75" x14ac:dyDescent="0.2">
      <c r="A69" s="139"/>
      <c r="B69" s="146" t="s">
        <v>207</v>
      </c>
      <c r="C69" s="141">
        <v>0</v>
      </c>
      <c r="D69" s="142"/>
      <c r="E69" s="142"/>
      <c r="F69" s="142"/>
      <c r="G69" s="143"/>
      <c r="H69" s="141">
        <v>2.5383560088000001</v>
      </c>
      <c r="I69" s="142"/>
      <c r="J69" s="142"/>
      <c r="K69" s="142"/>
      <c r="L69" s="143"/>
      <c r="M69" s="141">
        <v>2.5383560088000001</v>
      </c>
      <c r="N69" s="142"/>
      <c r="O69" s="142"/>
      <c r="P69" s="142"/>
      <c r="Q69" s="143"/>
      <c r="R69" s="141">
        <v>2.5383560088000001</v>
      </c>
      <c r="S69" s="142"/>
      <c r="T69" s="142"/>
      <c r="U69" s="142"/>
      <c r="V69" s="143"/>
      <c r="W69" s="144"/>
      <c r="X69" s="142"/>
      <c r="Y69" s="142"/>
      <c r="Z69" s="142"/>
      <c r="AA69" s="142"/>
      <c r="AB69" s="142"/>
      <c r="AC69" s="142"/>
      <c r="AD69" s="142"/>
      <c r="AE69" s="145">
        <v>2015</v>
      </c>
      <c r="AF69" s="142">
        <v>25</v>
      </c>
      <c r="AG69" s="142"/>
      <c r="AH69" s="142" t="s">
        <v>220</v>
      </c>
      <c r="AI69" s="142">
        <v>0.98092852979698852</v>
      </c>
      <c r="AJ69" s="143"/>
      <c r="AK69" s="115">
        <v>2.5877073932443726</v>
      </c>
    </row>
    <row r="70" spans="1:37" ht="12" x14ac:dyDescent="0.2">
      <c r="A70" s="139"/>
      <c r="B70" s="146" t="s">
        <v>208</v>
      </c>
      <c r="C70" s="141">
        <v>0</v>
      </c>
      <c r="D70" s="142"/>
      <c r="E70" s="142"/>
      <c r="F70" s="142"/>
      <c r="G70" s="143"/>
      <c r="H70" s="141">
        <v>-0.43194494719999998</v>
      </c>
      <c r="I70" s="142"/>
      <c r="J70" s="142"/>
      <c r="K70" s="142"/>
      <c r="L70" s="143"/>
      <c r="M70" s="141">
        <v>-0.43194494719999998</v>
      </c>
      <c r="N70" s="142"/>
      <c r="O70" s="142"/>
      <c r="P70" s="142"/>
      <c r="Q70" s="143"/>
      <c r="R70" s="141">
        <v>-0.43194494719999998</v>
      </c>
      <c r="S70" s="142"/>
      <c r="T70" s="142"/>
      <c r="U70" s="142"/>
      <c r="V70" s="143"/>
      <c r="W70" s="144"/>
      <c r="X70" s="142"/>
      <c r="Y70" s="142"/>
      <c r="Z70" s="142"/>
      <c r="AA70" s="142"/>
      <c r="AB70" s="142"/>
      <c r="AC70" s="142"/>
      <c r="AD70" s="142"/>
      <c r="AE70" s="145">
        <v>2015</v>
      </c>
      <c r="AF70" s="142">
        <v>25</v>
      </c>
      <c r="AG70" s="142"/>
      <c r="AH70" s="142" t="s">
        <v>221</v>
      </c>
      <c r="AI70" s="142">
        <v>0</v>
      </c>
      <c r="AJ70" s="143"/>
      <c r="AK70" s="115" t="e">
        <v>#DIV/0!</v>
      </c>
    </row>
    <row r="71" spans="1:37" ht="12" x14ac:dyDescent="0.2">
      <c r="A71" s="139"/>
      <c r="B71" s="146" t="s">
        <v>209</v>
      </c>
      <c r="C71" s="141">
        <v>0</v>
      </c>
      <c r="D71" s="142"/>
      <c r="E71" s="142"/>
      <c r="F71" s="142"/>
      <c r="G71" s="143"/>
      <c r="H71" s="141">
        <v>1.9185619999999997E-2</v>
      </c>
      <c r="I71" s="142"/>
      <c r="J71" s="142"/>
      <c r="K71" s="142"/>
      <c r="L71" s="143"/>
      <c r="M71" s="141">
        <v>1.9185619999999997E-2</v>
      </c>
      <c r="N71" s="142"/>
      <c r="O71" s="142"/>
      <c r="P71" s="142"/>
      <c r="Q71" s="143"/>
      <c r="R71" s="141">
        <v>1.9185619999999997E-2</v>
      </c>
      <c r="S71" s="142"/>
      <c r="T71" s="142"/>
      <c r="U71" s="142"/>
      <c r="V71" s="143"/>
      <c r="W71" s="144"/>
      <c r="X71" s="142"/>
      <c r="Y71" s="142"/>
      <c r="Z71" s="142"/>
      <c r="AA71" s="142"/>
      <c r="AB71" s="142"/>
      <c r="AC71" s="142"/>
      <c r="AD71" s="142"/>
      <c r="AE71" s="145">
        <v>2015</v>
      </c>
      <c r="AF71" s="142">
        <v>25</v>
      </c>
      <c r="AG71" s="142"/>
      <c r="AH71" s="142" t="s">
        <v>222</v>
      </c>
      <c r="AI71" s="142">
        <v>0</v>
      </c>
      <c r="AJ71" s="143"/>
      <c r="AK71" s="115" t="e">
        <v>#DIV/0!</v>
      </c>
    </row>
    <row r="72" spans="1:37" s="135" customFormat="1" ht="12" x14ac:dyDescent="0.2">
      <c r="A72" s="127" t="s">
        <v>89</v>
      </c>
      <c r="B72" s="138" t="s">
        <v>160</v>
      </c>
      <c r="C72" s="129">
        <v>9.0269999999999992</v>
      </c>
      <c r="D72" s="130"/>
      <c r="E72" s="130"/>
      <c r="F72" s="130"/>
      <c r="G72" s="131"/>
      <c r="H72" s="129">
        <v>1.1360800105999997</v>
      </c>
      <c r="I72" s="130"/>
      <c r="J72" s="130"/>
      <c r="K72" s="130"/>
      <c r="L72" s="131"/>
      <c r="M72" s="129">
        <v>-7.8909199893999995</v>
      </c>
      <c r="N72" s="130"/>
      <c r="O72" s="130"/>
      <c r="P72" s="130"/>
      <c r="Q72" s="131"/>
      <c r="R72" s="129">
        <v>1.1360800105999997</v>
      </c>
      <c r="S72" s="130"/>
      <c r="T72" s="130"/>
      <c r="U72" s="130"/>
      <c r="V72" s="131"/>
      <c r="W72" s="132"/>
      <c r="X72" s="130"/>
      <c r="Y72" s="130"/>
      <c r="Z72" s="130"/>
      <c r="AA72" s="130"/>
      <c r="AB72" s="130"/>
      <c r="AC72" s="130"/>
      <c r="AD72" s="130"/>
      <c r="AE72" s="133"/>
      <c r="AF72" s="130"/>
      <c r="AG72" s="130"/>
      <c r="AH72" s="130"/>
      <c r="AI72" s="130"/>
      <c r="AJ72" s="131"/>
      <c r="AK72" s="134"/>
    </row>
    <row r="73" spans="1:37" ht="12" x14ac:dyDescent="0.2">
      <c r="A73" s="139"/>
      <c r="B73" s="140" t="s">
        <v>284</v>
      </c>
      <c r="C73" s="141">
        <v>1.7086399999999999</v>
      </c>
      <c r="D73" s="142"/>
      <c r="E73" s="142"/>
      <c r="F73" s="142"/>
      <c r="G73" s="143"/>
      <c r="H73" s="141">
        <v>0</v>
      </c>
      <c r="I73" s="142"/>
      <c r="J73" s="142"/>
      <c r="K73" s="142"/>
      <c r="L73" s="143"/>
      <c r="M73" s="141">
        <v>-1.7086399999999999</v>
      </c>
      <c r="N73" s="142"/>
      <c r="O73" s="142"/>
      <c r="P73" s="142"/>
      <c r="Q73" s="143"/>
      <c r="R73" s="141">
        <v>0</v>
      </c>
      <c r="S73" s="142"/>
      <c r="T73" s="142"/>
      <c r="U73" s="142"/>
      <c r="V73" s="143"/>
      <c r="W73" s="144"/>
      <c r="X73" s="142"/>
      <c r="Y73" s="142"/>
      <c r="Z73" s="142"/>
      <c r="AA73" s="142"/>
      <c r="AB73" s="142"/>
      <c r="AC73" s="142"/>
      <c r="AD73" s="142"/>
      <c r="AE73" s="145"/>
      <c r="AF73" s="142"/>
      <c r="AG73" s="142"/>
      <c r="AH73" s="142"/>
      <c r="AI73" s="142"/>
      <c r="AJ73" s="143"/>
    </row>
    <row r="74" spans="1:37" ht="12" x14ac:dyDescent="0.2">
      <c r="A74" s="139"/>
      <c r="B74" s="140" t="s">
        <v>285</v>
      </c>
      <c r="C74" s="141">
        <v>1.2755799999999999</v>
      </c>
      <c r="D74" s="142"/>
      <c r="E74" s="142"/>
      <c r="F74" s="142"/>
      <c r="G74" s="143"/>
      <c r="H74" s="141">
        <v>0</v>
      </c>
      <c r="I74" s="142"/>
      <c r="J74" s="142"/>
      <c r="K74" s="142"/>
      <c r="L74" s="143"/>
      <c r="M74" s="141">
        <v>-1.2755799999999999</v>
      </c>
      <c r="N74" s="142"/>
      <c r="O74" s="142"/>
      <c r="P74" s="142"/>
      <c r="Q74" s="143"/>
      <c r="R74" s="141">
        <v>0</v>
      </c>
      <c r="S74" s="142"/>
      <c r="T74" s="142"/>
      <c r="U74" s="142"/>
      <c r="V74" s="143"/>
      <c r="W74" s="144"/>
      <c r="X74" s="142"/>
      <c r="Y74" s="142"/>
      <c r="Z74" s="142"/>
      <c r="AA74" s="142"/>
      <c r="AB74" s="142"/>
      <c r="AC74" s="142"/>
      <c r="AD74" s="142"/>
      <c r="AE74" s="145"/>
      <c r="AF74" s="142"/>
      <c r="AG74" s="142"/>
      <c r="AH74" s="142"/>
      <c r="AI74" s="142"/>
      <c r="AJ74" s="143"/>
    </row>
    <row r="75" spans="1:37" ht="12" x14ac:dyDescent="0.2">
      <c r="A75" s="139"/>
      <c r="B75" s="140" t="s">
        <v>286</v>
      </c>
      <c r="C75" s="141">
        <v>0.62539999999999996</v>
      </c>
      <c r="D75" s="142"/>
      <c r="E75" s="142"/>
      <c r="F75" s="142"/>
      <c r="G75" s="143"/>
      <c r="H75" s="141">
        <v>0</v>
      </c>
      <c r="I75" s="142"/>
      <c r="J75" s="142"/>
      <c r="K75" s="142"/>
      <c r="L75" s="143"/>
      <c r="M75" s="141">
        <v>-0.62539999999999996</v>
      </c>
      <c r="N75" s="142"/>
      <c r="O75" s="142"/>
      <c r="P75" s="142"/>
      <c r="Q75" s="143"/>
      <c r="R75" s="141">
        <v>0</v>
      </c>
      <c r="S75" s="142"/>
      <c r="T75" s="142"/>
      <c r="U75" s="142"/>
      <c r="V75" s="143"/>
      <c r="W75" s="144"/>
      <c r="X75" s="142"/>
      <c r="Y75" s="142"/>
      <c r="Z75" s="142"/>
      <c r="AA75" s="142"/>
      <c r="AB75" s="142"/>
      <c r="AC75" s="142"/>
      <c r="AD75" s="142"/>
      <c r="AE75" s="145"/>
      <c r="AF75" s="142"/>
      <c r="AG75" s="142"/>
      <c r="AH75" s="142"/>
      <c r="AI75" s="142"/>
      <c r="AJ75" s="143"/>
    </row>
    <row r="76" spans="1:37" ht="12" x14ac:dyDescent="0.2">
      <c r="A76" s="139"/>
      <c r="B76" s="140" t="s">
        <v>287</v>
      </c>
      <c r="C76" s="141">
        <v>0.38467999999999997</v>
      </c>
      <c r="D76" s="142"/>
      <c r="E76" s="142"/>
      <c r="F76" s="142"/>
      <c r="G76" s="143"/>
      <c r="H76" s="141">
        <v>0</v>
      </c>
      <c r="I76" s="142"/>
      <c r="J76" s="142"/>
      <c r="K76" s="142"/>
      <c r="L76" s="143"/>
      <c r="M76" s="141">
        <v>-0.38467999999999997</v>
      </c>
      <c r="N76" s="142"/>
      <c r="O76" s="142"/>
      <c r="P76" s="142"/>
      <c r="Q76" s="143"/>
      <c r="R76" s="141">
        <v>0</v>
      </c>
      <c r="S76" s="142"/>
      <c r="T76" s="142"/>
      <c r="U76" s="142"/>
      <c r="V76" s="143"/>
      <c r="W76" s="144"/>
      <c r="X76" s="142"/>
      <c r="Y76" s="142"/>
      <c r="Z76" s="142"/>
      <c r="AA76" s="142"/>
      <c r="AB76" s="142"/>
      <c r="AC76" s="142"/>
      <c r="AD76" s="142"/>
      <c r="AE76" s="145"/>
      <c r="AF76" s="142"/>
      <c r="AG76" s="142"/>
      <c r="AH76" s="142"/>
      <c r="AI76" s="142"/>
      <c r="AJ76" s="143"/>
    </row>
    <row r="77" spans="1:37" ht="12" x14ac:dyDescent="0.2">
      <c r="A77" s="139"/>
      <c r="B77" s="140" t="s">
        <v>288</v>
      </c>
      <c r="C77" s="141">
        <v>0.40945999999999994</v>
      </c>
      <c r="D77" s="142"/>
      <c r="E77" s="142"/>
      <c r="F77" s="142"/>
      <c r="G77" s="143"/>
      <c r="H77" s="141">
        <v>0</v>
      </c>
      <c r="I77" s="142"/>
      <c r="J77" s="142"/>
      <c r="K77" s="142"/>
      <c r="L77" s="143"/>
      <c r="M77" s="141">
        <v>-0.40945999999999994</v>
      </c>
      <c r="N77" s="142"/>
      <c r="O77" s="142"/>
      <c r="P77" s="142"/>
      <c r="Q77" s="143"/>
      <c r="R77" s="141">
        <v>0</v>
      </c>
      <c r="S77" s="142"/>
      <c r="T77" s="142"/>
      <c r="U77" s="142"/>
      <c r="V77" s="143"/>
      <c r="W77" s="144"/>
      <c r="X77" s="142"/>
      <c r="Y77" s="142"/>
      <c r="Z77" s="142"/>
      <c r="AA77" s="142"/>
      <c r="AB77" s="142"/>
      <c r="AC77" s="142"/>
      <c r="AD77" s="142"/>
      <c r="AE77" s="145"/>
      <c r="AF77" s="142"/>
      <c r="AG77" s="142"/>
      <c r="AH77" s="142"/>
      <c r="AI77" s="142"/>
      <c r="AJ77" s="143"/>
    </row>
    <row r="78" spans="1:37" ht="12" x14ac:dyDescent="0.2">
      <c r="A78" s="139"/>
      <c r="B78" s="140" t="s">
        <v>289</v>
      </c>
      <c r="C78" s="141">
        <v>0.36579999999999996</v>
      </c>
      <c r="D78" s="142"/>
      <c r="E78" s="142"/>
      <c r="F78" s="142"/>
      <c r="G78" s="143"/>
      <c r="H78" s="141">
        <v>0</v>
      </c>
      <c r="I78" s="142"/>
      <c r="J78" s="142"/>
      <c r="K78" s="142"/>
      <c r="L78" s="143"/>
      <c r="M78" s="141">
        <v>-0.36579999999999996</v>
      </c>
      <c r="N78" s="142"/>
      <c r="O78" s="142"/>
      <c r="P78" s="142"/>
      <c r="Q78" s="143"/>
      <c r="R78" s="141">
        <v>0</v>
      </c>
      <c r="S78" s="142"/>
      <c r="T78" s="142"/>
      <c r="U78" s="142"/>
      <c r="V78" s="143"/>
      <c r="W78" s="144"/>
      <c r="X78" s="142"/>
      <c r="Y78" s="142"/>
      <c r="Z78" s="142"/>
      <c r="AA78" s="142"/>
      <c r="AB78" s="142"/>
      <c r="AC78" s="142"/>
      <c r="AD78" s="142"/>
      <c r="AE78" s="145"/>
      <c r="AF78" s="142"/>
      <c r="AG78" s="142"/>
      <c r="AH78" s="142"/>
      <c r="AI78" s="142"/>
      <c r="AJ78" s="143"/>
    </row>
    <row r="79" spans="1:37" ht="12" x14ac:dyDescent="0.2">
      <c r="A79" s="139"/>
      <c r="B79" s="140" t="s">
        <v>290</v>
      </c>
      <c r="C79" s="141">
        <v>0.84723999999999988</v>
      </c>
      <c r="D79" s="142"/>
      <c r="E79" s="142"/>
      <c r="F79" s="142"/>
      <c r="G79" s="143"/>
      <c r="H79" s="141">
        <v>0</v>
      </c>
      <c r="I79" s="142"/>
      <c r="J79" s="142"/>
      <c r="K79" s="142"/>
      <c r="L79" s="143"/>
      <c r="M79" s="141">
        <v>-0.84723999999999988</v>
      </c>
      <c r="N79" s="142"/>
      <c r="O79" s="142"/>
      <c r="P79" s="142"/>
      <c r="Q79" s="143"/>
      <c r="R79" s="141">
        <v>0</v>
      </c>
      <c r="S79" s="142"/>
      <c r="T79" s="142"/>
      <c r="U79" s="142"/>
      <c r="V79" s="143"/>
      <c r="W79" s="144"/>
      <c r="X79" s="142"/>
      <c r="Y79" s="142"/>
      <c r="Z79" s="142"/>
      <c r="AA79" s="142"/>
      <c r="AB79" s="142"/>
      <c r="AC79" s="142"/>
      <c r="AD79" s="142"/>
      <c r="AE79" s="145"/>
      <c r="AF79" s="142"/>
      <c r="AG79" s="142"/>
      <c r="AH79" s="142"/>
      <c r="AI79" s="142"/>
      <c r="AJ79" s="143"/>
    </row>
    <row r="80" spans="1:37" ht="12" x14ac:dyDescent="0.2">
      <c r="A80" s="139"/>
      <c r="B80" s="140" t="s">
        <v>291</v>
      </c>
      <c r="C80" s="141">
        <v>0.65017999999999998</v>
      </c>
      <c r="D80" s="142"/>
      <c r="E80" s="142"/>
      <c r="F80" s="142"/>
      <c r="G80" s="143"/>
      <c r="H80" s="141">
        <v>0</v>
      </c>
      <c r="I80" s="142"/>
      <c r="J80" s="142"/>
      <c r="K80" s="142"/>
      <c r="L80" s="143"/>
      <c r="M80" s="141">
        <v>-0.65017999999999998</v>
      </c>
      <c r="N80" s="142"/>
      <c r="O80" s="142"/>
      <c r="P80" s="142"/>
      <c r="Q80" s="143"/>
      <c r="R80" s="141">
        <v>0</v>
      </c>
      <c r="S80" s="142"/>
      <c r="T80" s="142"/>
      <c r="U80" s="142"/>
      <c r="V80" s="143"/>
      <c r="W80" s="144"/>
      <c r="X80" s="142"/>
      <c r="Y80" s="142"/>
      <c r="Z80" s="142"/>
      <c r="AA80" s="142"/>
      <c r="AB80" s="142"/>
      <c r="AC80" s="142"/>
      <c r="AD80" s="142"/>
      <c r="AE80" s="145"/>
      <c r="AF80" s="142"/>
      <c r="AG80" s="142"/>
      <c r="AH80" s="142"/>
      <c r="AI80" s="142"/>
      <c r="AJ80" s="143"/>
    </row>
    <row r="81" spans="1:37" ht="12" x14ac:dyDescent="0.2">
      <c r="A81" s="139"/>
      <c r="B81" s="140" t="s">
        <v>292</v>
      </c>
      <c r="C81" s="141">
        <v>0.88617999999999997</v>
      </c>
      <c r="D81" s="142"/>
      <c r="E81" s="142"/>
      <c r="F81" s="142"/>
      <c r="G81" s="143"/>
      <c r="H81" s="141">
        <v>0</v>
      </c>
      <c r="I81" s="142"/>
      <c r="J81" s="142"/>
      <c r="K81" s="142"/>
      <c r="L81" s="143"/>
      <c r="M81" s="141">
        <v>-0.88617999999999997</v>
      </c>
      <c r="N81" s="142"/>
      <c r="O81" s="142"/>
      <c r="P81" s="142"/>
      <c r="Q81" s="143"/>
      <c r="R81" s="141">
        <v>0</v>
      </c>
      <c r="S81" s="142"/>
      <c r="T81" s="142"/>
      <c r="U81" s="142"/>
      <c r="V81" s="143"/>
      <c r="W81" s="144"/>
      <c r="X81" s="142"/>
      <c r="Y81" s="142"/>
      <c r="Z81" s="142"/>
      <c r="AA81" s="142"/>
      <c r="AB81" s="142"/>
      <c r="AC81" s="142"/>
      <c r="AD81" s="142"/>
      <c r="AE81" s="145"/>
      <c r="AF81" s="142"/>
      <c r="AG81" s="142"/>
      <c r="AH81" s="142"/>
      <c r="AI81" s="142"/>
      <c r="AJ81" s="143"/>
    </row>
    <row r="82" spans="1:37" ht="12" x14ac:dyDescent="0.2">
      <c r="A82" s="139"/>
      <c r="B82" s="140" t="s">
        <v>293</v>
      </c>
      <c r="C82" s="141">
        <v>0.81891999999999987</v>
      </c>
      <c r="D82" s="142"/>
      <c r="E82" s="142"/>
      <c r="F82" s="142"/>
      <c r="G82" s="143"/>
      <c r="H82" s="141">
        <v>0</v>
      </c>
      <c r="I82" s="142"/>
      <c r="J82" s="142"/>
      <c r="K82" s="142"/>
      <c r="L82" s="143"/>
      <c r="M82" s="141">
        <v>-0.81891999999999987</v>
      </c>
      <c r="N82" s="142"/>
      <c r="O82" s="142"/>
      <c r="P82" s="142"/>
      <c r="Q82" s="143"/>
      <c r="R82" s="141">
        <v>0</v>
      </c>
      <c r="S82" s="142"/>
      <c r="T82" s="142"/>
      <c r="U82" s="142"/>
      <c r="V82" s="143"/>
      <c r="W82" s="144"/>
      <c r="X82" s="142"/>
      <c r="Y82" s="142"/>
      <c r="Z82" s="142"/>
      <c r="AA82" s="142"/>
      <c r="AB82" s="142"/>
      <c r="AC82" s="142"/>
      <c r="AD82" s="142"/>
      <c r="AE82" s="145"/>
      <c r="AF82" s="142"/>
      <c r="AG82" s="142"/>
      <c r="AH82" s="142"/>
      <c r="AI82" s="142"/>
      <c r="AJ82" s="143"/>
    </row>
    <row r="83" spans="1:37" ht="12" x14ac:dyDescent="0.2">
      <c r="A83" s="139"/>
      <c r="B83" s="140" t="s">
        <v>294</v>
      </c>
      <c r="C83" s="141">
        <v>0.71271999999999991</v>
      </c>
      <c r="D83" s="142"/>
      <c r="E83" s="142"/>
      <c r="F83" s="142"/>
      <c r="G83" s="143"/>
      <c r="H83" s="141">
        <v>0</v>
      </c>
      <c r="I83" s="142"/>
      <c r="J83" s="142"/>
      <c r="K83" s="142"/>
      <c r="L83" s="143"/>
      <c r="M83" s="141">
        <v>-0.71271999999999991</v>
      </c>
      <c r="N83" s="142"/>
      <c r="O83" s="142"/>
      <c r="P83" s="142"/>
      <c r="Q83" s="143"/>
      <c r="R83" s="141">
        <v>0</v>
      </c>
      <c r="S83" s="142"/>
      <c r="T83" s="142"/>
      <c r="U83" s="142"/>
      <c r="V83" s="143"/>
      <c r="W83" s="144"/>
      <c r="X83" s="142"/>
      <c r="Y83" s="142"/>
      <c r="Z83" s="142"/>
      <c r="AA83" s="142"/>
      <c r="AB83" s="142"/>
      <c r="AC83" s="142"/>
      <c r="AD83" s="142"/>
      <c r="AE83" s="145"/>
      <c r="AF83" s="142"/>
      <c r="AG83" s="142"/>
      <c r="AH83" s="142"/>
      <c r="AI83" s="142"/>
      <c r="AJ83" s="143"/>
    </row>
    <row r="84" spans="1:37" ht="12" x14ac:dyDescent="0.2">
      <c r="A84" s="139"/>
      <c r="B84" s="140" t="s">
        <v>295</v>
      </c>
      <c r="C84" s="141">
        <v>0.34219999999999995</v>
      </c>
      <c r="D84" s="142"/>
      <c r="E84" s="142"/>
      <c r="F84" s="142"/>
      <c r="G84" s="143"/>
      <c r="H84" s="141">
        <v>0</v>
      </c>
      <c r="I84" s="142"/>
      <c r="J84" s="142"/>
      <c r="K84" s="142"/>
      <c r="L84" s="143"/>
      <c r="M84" s="141">
        <v>-0.34219999999999995</v>
      </c>
      <c r="N84" s="142"/>
      <c r="O84" s="142"/>
      <c r="P84" s="142"/>
      <c r="Q84" s="143"/>
      <c r="R84" s="141">
        <v>0</v>
      </c>
      <c r="S84" s="142"/>
      <c r="T84" s="142"/>
      <c r="U84" s="142"/>
      <c r="V84" s="143"/>
      <c r="W84" s="144"/>
      <c r="X84" s="142"/>
      <c r="Y84" s="142"/>
      <c r="Z84" s="142"/>
      <c r="AA84" s="142"/>
      <c r="AB84" s="142"/>
      <c r="AC84" s="142"/>
      <c r="AD84" s="142"/>
      <c r="AE84" s="145"/>
      <c r="AF84" s="142"/>
      <c r="AG84" s="142"/>
      <c r="AH84" s="142"/>
      <c r="AI84" s="142"/>
      <c r="AJ84" s="143"/>
    </row>
    <row r="85" spans="1:37" ht="33.75" x14ac:dyDescent="0.2">
      <c r="A85" s="139"/>
      <c r="B85" s="146" t="s">
        <v>193</v>
      </c>
      <c r="C85" s="141">
        <v>0</v>
      </c>
      <c r="D85" s="142"/>
      <c r="E85" s="142"/>
      <c r="F85" s="142"/>
      <c r="G85" s="143"/>
      <c r="H85" s="141">
        <v>0.50571685979999992</v>
      </c>
      <c r="I85" s="142"/>
      <c r="J85" s="142"/>
      <c r="K85" s="142"/>
      <c r="L85" s="143"/>
      <c r="M85" s="141">
        <v>0.50571685979999992</v>
      </c>
      <c r="N85" s="142"/>
      <c r="O85" s="142"/>
      <c r="P85" s="142"/>
      <c r="Q85" s="143"/>
      <c r="R85" s="141">
        <v>0.50571685979999992</v>
      </c>
      <c r="S85" s="142"/>
      <c r="T85" s="142"/>
      <c r="U85" s="142"/>
      <c r="V85" s="143"/>
      <c r="W85" s="144"/>
      <c r="X85" s="142"/>
      <c r="Y85" s="142"/>
      <c r="Z85" s="142"/>
      <c r="AA85" s="142"/>
      <c r="AB85" s="142"/>
      <c r="AC85" s="142"/>
      <c r="AD85" s="142"/>
      <c r="AE85" s="145">
        <v>2015</v>
      </c>
      <c r="AF85" s="142">
        <v>18</v>
      </c>
      <c r="AG85" s="142" t="s">
        <v>196</v>
      </c>
      <c r="AH85" s="142" t="s">
        <v>198</v>
      </c>
      <c r="AI85" s="142">
        <v>0.15</v>
      </c>
      <c r="AJ85" s="143"/>
      <c r="AK85" s="115">
        <v>3.3714457319999998</v>
      </c>
    </row>
    <row r="86" spans="1:37" ht="22.5" x14ac:dyDescent="0.2">
      <c r="A86" s="139"/>
      <c r="B86" s="146" t="s">
        <v>210</v>
      </c>
      <c r="C86" s="141">
        <v>0</v>
      </c>
      <c r="D86" s="142"/>
      <c r="E86" s="142"/>
      <c r="F86" s="142"/>
      <c r="G86" s="143"/>
      <c r="H86" s="141">
        <v>0.25425127239999995</v>
      </c>
      <c r="I86" s="142"/>
      <c r="J86" s="142"/>
      <c r="K86" s="142"/>
      <c r="L86" s="143"/>
      <c r="M86" s="141">
        <v>0.25425127239999995</v>
      </c>
      <c r="N86" s="142"/>
      <c r="O86" s="142"/>
      <c r="P86" s="142"/>
      <c r="Q86" s="143"/>
      <c r="R86" s="141">
        <v>0.25425127239999995</v>
      </c>
      <c r="S86" s="142"/>
      <c r="T86" s="142"/>
      <c r="U86" s="142"/>
      <c r="V86" s="143"/>
      <c r="W86" s="144"/>
      <c r="X86" s="142"/>
      <c r="Y86" s="142"/>
      <c r="Z86" s="142"/>
      <c r="AA86" s="142"/>
      <c r="AB86" s="142"/>
      <c r="AC86" s="142"/>
      <c r="AD86" s="142"/>
      <c r="AE86" s="145">
        <v>2015</v>
      </c>
      <c r="AF86" s="142">
        <v>18</v>
      </c>
      <c r="AG86" s="142" t="s">
        <v>196</v>
      </c>
      <c r="AH86" s="142" t="s">
        <v>198</v>
      </c>
      <c r="AI86" s="142">
        <v>0.26817487588782507</v>
      </c>
      <c r="AJ86" s="143"/>
      <c r="AK86" s="115">
        <v>0.94808013449533868</v>
      </c>
    </row>
    <row r="87" spans="1:37" ht="33.75" x14ac:dyDescent="0.2">
      <c r="A87" s="139"/>
      <c r="B87" s="146" t="s">
        <v>211</v>
      </c>
      <c r="C87" s="141">
        <v>0</v>
      </c>
      <c r="D87" s="142"/>
      <c r="E87" s="142"/>
      <c r="F87" s="142"/>
      <c r="G87" s="143"/>
      <c r="H87" s="141">
        <v>0.37611187839999999</v>
      </c>
      <c r="I87" s="142"/>
      <c r="J87" s="142"/>
      <c r="K87" s="142"/>
      <c r="L87" s="143"/>
      <c r="M87" s="141">
        <v>0.37611187839999999</v>
      </c>
      <c r="N87" s="142"/>
      <c r="O87" s="142"/>
      <c r="P87" s="142"/>
      <c r="Q87" s="143"/>
      <c r="R87" s="141">
        <v>0.37611187839999999</v>
      </c>
      <c r="S87" s="142"/>
      <c r="T87" s="142"/>
      <c r="U87" s="142"/>
      <c r="V87" s="143"/>
      <c r="W87" s="144"/>
      <c r="X87" s="142"/>
      <c r="Y87" s="142"/>
      <c r="Z87" s="142"/>
      <c r="AA87" s="142"/>
      <c r="AB87" s="142"/>
      <c r="AC87" s="142"/>
      <c r="AD87" s="142"/>
      <c r="AE87" s="145">
        <v>2015</v>
      </c>
      <c r="AF87" s="142">
        <v>18</v>
      </c>
      <c r="AG87" s="142" t="s">
        <v>196</v>
      </c>
      <c r="AH87" s="142" t="s">
        <v>198</v>
      </c>
      <c r="AI87" s="142">
        <v>0.40226231383173761</v>
      </c>
      <c r="AJ87" s="143"/>
      <c r="AK87" s="115">
        <v>0.93499158501167456</v>
      </c>
    </row>
    <row r="88" spans="1:37" s="135" customFormat="1" ht="12" x14ac:dyDescent="0.2">
      <c r="A88" s="127" t="s">
        <v>92</v>
      </c>
      <c r="B88" s="138" t="s">
        <v>139</v>
      </c>
      <c r="C88" s="129">
        <v>6.0179999999999998</v>
      </c>
      <c r="D88" s="130"/>
      <c r="E88" s="130"/>
      <c r="F88" s="130"/>
      <c r="G88" s="131"/>
      <c r="H88" s="129">
        <v>1.5941477033999998</v>
      </c>
      <c r="I88" s="130"/>
      <c r="J88" s="130"/>
      <c r="K88" s="130"/>
      <c r="L88" s="131"/>
      <c r="M88" s="129">
        <v>-4.4238522965999998</v>
      </c>
      <c r="N88" s="130"/>
      <c r="O88" s="130"/>
      <c r="P88" s="130"/>
      <c r="Q88" s="131"/>
      <c r="R88" s="129">
        <v>1.5941477033999998</v>
      </c>
      <c r="S88" s="130"/>
      <c r="T88" s="130"/>
      <c r="U88" s="130"/>
      <c r="V88" s="131"/>
      <c r="W88" s="132"/>
      <c r="X88" s="130"/>
      <c r="Y88" s="130"/>
      <c r="Z88" s="130"/>
      <c r="AA88" s="130"/>
      <c r="AB88" s="130"/>
      <c r="AC88" s="130"/>
      <c r="AD88" s="130"/>
      <c r="AE88" s="133"/>
      <c r="AF88" s="130"/>
      <c r="AG88" s="130"/>
      <c r="AH88" s="130"/>
      <c r="AI88" s="130"/>
      <c r="AJ88" s="131"/>
      <c r="AK88" s="134"/>
    </row>
    <row r="89" spans="1:37" ht="12" x14ac:dyDescent="0.2">
      <c r="A89" s="139"/>
      <c r="B89" s="140" t="s">
        <v>296</v>
      </c>
      <c r="C89" s="141">
        <v>0.83779999999999988</v>
      </c>
      <c r="D89" s="142"/>
      <c r="E89" s="142"/>
      <c r="F89" s="142"/>
      <c r="G89" s="143"/>
      <c r="H89" s="141">
        <v>0</v>
      </c>
      <c r="I89" s="142"/>
      <c r="J89" s="142"/>
      <c r="K89" s="142"/>
      <c r="L89" s="143"/>
      <c r="M89" s="141">
        <v>-0.83779999999999988</v>
      </c>
      <c r="N89" s="142"/>
      <c r="O89" s="142"/>
      <c r="P89" s="142"/>
      <c r="Q89" s="143"/>
      <c r="R89" s="141">
        <v>0</v>
      </c>
      <c r="S89" s="142"/>
      <c r="T89" s="142"/>
      <c r="U89" s="142"/>
      <c r="V89" s="143"/>
      <c r="W89" s="144"/>
      <c r="X89" s="142"/>
      <c r="Y89" s="142"/>
      <c r="Z89" s="142"/>
      <c r="AA89" s="142"/>
      <c r="AB89" s="142"/>
      <c r="AC89" s="142"/>
      <c r="AD89" s="142"/>
      <c r="AE89" s="145"/>
      <c r="AF89" s="142"/>
      <c r="AG89" s="142"/>
      <c r="AH89" s="142"/>
      <c r="AI89" s="142"/>
      <c r="AJ89" s="143"/>
    </row>
    <row r="90" spans="1:37" ht="12" x14ac:dyDescent="0.2">
      <c r="A90" s="139"/>
      <c r="B90" s="140" t="s">
        <v>297</v>
      </c>
      <c r="C90" s="141">
        <v>3.0089999999999995</v>
      </c>
      <c r="D90" s="142"/>
      <c r="E90" s="142"/>
      <c r="F90" s="142"/>
      <c r="G90" s="143"/>
      <c r="H90" s="141">
        <v>0</v>
      </c>
      <c r="I90" s="142"/>
      <c r="J90" s="142"/>
      <c r="K90" s="142"/>
      <c r="L90" s="143"/>
      <c r="M90" s="141">
        <v>-3.0089999999999995</v>
      </c>
      <c r="N90" s="142"/>
      <c r="O90" s="142"/>
      <c r="P90" s="142"/>
      <c r="Q90" s="143"/>
      <c r="R90" s="141">
        <v>0</v>
      </c>
      <c r="S90" s="142"/>
      <c r="T90" s="142"/>
      <c r="U90" s="142"/>
      <c r="V90" s="143"/>
      <c r="W90" s="144"/>
      <c r="X90" s="142"/>
      <c r="Y90" s="142"/>
      <c r="Z90" s="142"/>
      <c r="AA90" s="142"/>
      <c r="AB90" s="142"/>
      <c r="AC90" s="142"/>
      <c r="AD90" s="142"/>
      <c r="AE90" s="145"/>
      <c r="AF90" s="142"/>
      <c r="AG90" s="142"/>
      <c r="AH90" s="142"/>
      <c r="AI90" s="142"/>
      <c r="AJ90" s="143"/>
    </row>
    <row r="91" spans="1:37" ht="12" x14ac:dyDescent="0.2">
      <c r="A91" s="139"/>
      <c r="B91" s="140" t="s">
        <v>298</v>
      </c>
      <c r="C91" s="141">
        <v>2.0638200000000002</v>
      </c>
      <c r="D91" s="142"/>
      <c r="E91" s="142"/>
      <c r="F91" s="142"/>
      <c r="G91" s="143"/>
      <c r="H91" s="141">
        <v>0</v>
      </c>
      <c r="I91" s="142"/>
      <c r="J91" s="142"/>
      <c r="K91" s="142"/>
      <c r="L91" s="143"/>
      <c r="M91" s="141">
        <v>-2.0638200000000002</v>
      </c>
      <c r="N91" s="142"/>
      <c r="O91" s="142"/>
      <c r="P91" s="142"/>
      <c r="Q91" s="143"/>
      <c r="R91" s="141">
        <v>0</v>
      </c>
      <c r="S91" s="142"/>
      <c r="T91" s="142"/>
      <c r="U91" s="142"/>
      <c r="V91" s="143"/>
      <c r="W91" s="144"/>
      <c r="X91" s="142"/>
      <c r="Y91" s="142"/>
      <c r="Z91" s="142"/>
      <c r="AA91" s="142"/>
      <c r="AB91" s="142"/>
      <c r="AC91" s="142"/>
      <c r="AD91" s="142"/>
      <c r="AE91" s="145"/>
      <c r="AF91" s="142"/>
      <c r="AG91" s="142"/>
      <c r="AH91" s="142"/>
      <c r="AI91" s="142"/>
      <c r="AJ91" s="143"/>
    </row>
    <row r="92" spans="1:37" ht="12" x14ac:dyDescent="0.2">
      <c r="A92" s="139"/>
      <c r="B92" s="140" t="s">
        <v>299</v>
      </c>
      <c r="C92" s="141">
        <v>0.10737999999999999</v>
      </c>
      <c r="D92" s="142"/>
      <c r="E92" s="142"/>
      <c r="F92" s="142"/>
      <c r="G92" s="143"/>
      <c r="H92" s="141">
        <v>0</v>
      </c>
      <c r="I92" s="142"/>
      <c r="J92" s="142"/>
      <c r="K92" s="142"/>
      <c r="L92" s="143"/>
      <c r="M92" s="141">
        <v>-0.10737999999999999</v>
      </c>
      <c r="N92" s="142"/>
      <c r="O92" s="142"/>
      <c r="P92" s="142"/>
      <c r="Q92" s="143"/>
      <c r="R92" s="141">
        <v>0</v>
      </c>
      <c r="S92" s="142"/>
      <c r="T92" s="142"/>
      <c r="U92" s="142"/>
      <c r="V92" s="143"/>
      <c r="W92" s="144"/>
      <c r="X92" s="142"/>
      <c r="Y92" s="142"/>
      <c r="Z92" s="142"/>
      <c r="AA92" s="142"/>
      <c r="AB92" s="142"/>
      <c r="AC92" s="142"/>
      <c r="AD92" s="142"/>
      <c r="AE92" s="145"/>
      <c r="AF92" s="142"/>
      <c r="AG92" s="142"/>
      <c r="AH92" s="142"/>
      <c r="AI92" s="142"/>
      <c r="AJ92" s="143"/>
    </row>
    <row r="93" spans="1:37" ht="22.5" x14ac:dyDescent="0.2">
      <c r="A93" s="139"/>
      <c r="B93" s="146" t="s">
        <v>300</v>
      </c>
      <c r="C93" s="141">
        <v>0</v>
      </c>
      <c r="D93" s="142"/>
      <c r="E93" s="142"/>
      <c r="F93" s="142"/>
      <c r="G93" s="143"/>
      <c r="H93" s="141">
        <v>1.5941477033999998</v>
      </c>
      <c r="I93" s="142"/>
      <c r="J93" s="142"/>
      <c r="K93" s="142"/>
      <c r="L93" s="143"/>
      <c r="M93" s="141">
        <v>1.5941477033999998</v>
      </c>
      <c r="N93" s="142"/>
      <c r="O93" s="142"/>
      <c r="P93" s="142"/>
      <c r="Q93" s="143"/>
      <c r="R93" s="141">
        <v>1.5941477033999998</v>
      </c>
      <c r="S93" s="142"/>
      <c r="T93" s="142"/>
      <c r="U93" s="142"/>
      <c r="V93" s="143"/>
      <c r="W93" s="144"/>
      <c r="X93" s="142"/>
      <c r="Y93" s="142"/>
      <c r="Z93" s="142"/>
      <c r="AA93" s="142"/>
      <c r="AB93" s="142"/>
      <c r="AC93" s="142"/>
      <c r="AD93" s="142"/>
      <c r="AE93" s="145">
        <v>2015</v>
      </c>
      <c r="AF93" s="142">
        <v>25</v>
      </c>
      <c r="AG93" s="142" t="s">
        <v>196</v>
      </c>
      <c r="AH93" s="142" t="s">
        <v>195</v>
      </c>
      <c r="AI93" s="142">
        <v>0.33</v>
      </c>
      <c r="AJ93" s="143"/>
      <c r="AK93" s="115">
        <v>4.8307506163636358</v>
      </c>
    </row>
    <row r="94" spans="1:37" s="135" customFormat="1" ht="12" x14ac:dyDescent="0.2">
      <c r="A94" s="127" t="s">
        <v>149</v>
      </c>
      <c r="B94" s="138" t="s">
        <v>140</v>
      </c>
      <c r="C94" s="129">
        <v>0</v>
      </c>
      <c r="D94" s="130"/>
      <c r="E94" s="130"/>
      <c r="F94" s="130"/>
      <c r="G94" s="131"/>
      <c r="H94" s="129">
        <v>0.65907467479999993</v>
      </c>
      <c r="I94" s="130"/>
      <c r="J94" s="130"/>
      <c r="K94" s="130"/>
      <c r="L94" s="131"/>
      <c r="M94" s="129">
        <v>0.65907467479999993</v>
      </c>
      <c r="N94" s="130"/>
      <c r="O94" s="130"/>
      <c r="P94" s="130"/>
      <c r="Q94" s="131"/>
      <c r="R94" s="129">
        <v>0.65907467479999993</v>
      </c>
      <c r="S94" s="130"/>
      <c r="T94" s="130"/>
      <c r="U94" s="130"/>
      <c r="V94" s="131"/>
      <c r="W94" s="132"/>
      <c r="X94" s="130"/>
      <c r="Y94" s="130"/>
      <c r="Z94" s="130"/>
      <c r="AA94" s="130"/>
      <c r="AB94" s="130"/>
      <c r="AC94" s="130"/>
      <c r="AD94" s="130"/>
      <c r="AE94" s="133"/>
      <c r="AF94" s="130"/>
      <c r="AG94" s="130"/>
      <c r="AH94" s="130"/>
      <c r="AI94" s="130"/>
      <c r="AJ94" s="131"/>
      <c r="AK94" s="134"/>
    </row>
    <row r="95" spans="1:37" s="135" customFormat="1" ht="12" x14ac:dyDescent="0.2">
      <c r="A95" s="147" t="s">
        <v>150</v>
      </c>
      <c r="B95" s="138" t="s">
        <v>141</v>
      </c>
      <c r="C95" s="129">
        <v>19.174999999999997</v>
      </c>
      <c r="D95" s="130"/>
      <c r="E95" s="130"/>
      <c r="F95" s="130"/>
      <c r="G95" s="131"/>
      <c r="H95" s="129">
        <v>3.9607065917999997</v>
      </c>
      <c r="I95" s="130"/>
      <c r="J95" s="130"/>
      <c r="K95" s="130"/>
      <c r="L95" s="131"/>
      <c r="M95" s="129">
        <v>-15.214293408199998</v>
      </c>
      <c r="N95" s="130"/>
      <c r="O95" s="130"/>
      <c r="P95" s="130"/>
      <c r="Q95" s="131"/>
      <c r="R95" s="129">
        <v>3.9607065917999997</v>
      </c>
      <c r="S95" s="130"/>
      <c r="T95" s="130"/>
      <c r="U95" s="130"/>
      <c r="V95" s="131"/>
      <c r="W95" s="132"/>
      <c r="X95" s="130"/>
      <c r="Y95" s="130"/>
      <c r="Z95" s="130"/>
      <c r="AA95" s="130"/>
      <c r="AB95" s="130"/>
      <c r="AC95" s="130"/>
      <c r="AD95" s="130"/>
      <c r="AE95" s="133"/>
      <c r="AF95" s="130"/>
      <c r="AG95" s="130"/>
      <c r="AH95" s="130"/>
      <c r="AI95" s="130"/>
      <c r="AJ95" s="131"/>
      <c r="AK95" s="134"/>
    </row>
    <row r="96" spans="1:37" ht="24" x14ac:dyDescent="0.2">
      <c r="A96" s="139" t="s">
        <v>151</v>
      </c>
      <c r="B96" s="140" t="s">
        <v>142</v>
      </c>
      <c r="C96" s="141">
        <v>5.722999999999999</v>
      </c>
      <c r="D96" s="142"/>
      <c r="E96" s="142"/>
      <c r="F96" s="142"/>
      <c r="G96" s="143"/>
      <c r="H96" s="141">
        <v>0.32776477679999999</v>
      </c>
      <c r="I96" s="142"/>
      <c r="J96" s="142"/>
      <c r="K96" s="142"/>
      <c r="L96" s="143"/>
      <c r="M96" s="141">
        <v>-5.3952352231999994</v>
      </c>
      <c r="N96" s="142"/>
      <c r="O96" s="142"/>
      <c r="P96" s="142"/>
      <c r="Q96" s="143"/>
      <c r="R96" s="141">
        <v>0.32776477679999999</v>
      </c>
      <c r="S96" s="142"/>
      <c r="T96" s="142"/>
      <c r="U96" s="142"/>
      <c r="V96" s="143"/>
      <c r="W96" s="144"/>
      <c r="X96" s="142"/>
      <c r="Y96" s="142"/>
      <c r="Z96" s="142"/>
      <c r="AA96" s="142"/>
      <c r="AB96" s="142"/>
      <c r="AC96" s="142"/>
      <c r="AD96" s="142"/>
      <c r="AE96" s="145"/>
      <c r="AF96" s="142"/>
      <c r="AG96" s="142"/>
      <c r="AH96" s="142"/>
      <c r="AI96" s="142"/>
      <c r="AJ96" s="143"/>
    </row>
    <row r="97" spans="1:37" ht="24" x14ac:dyDescent="0.2">
      <c r="A97" s="139" t="s">
        <v>152</v>
      </c>
      <c r="B97" s="140" t="s">
        <v>143</v>
      </c>
      <c r="C97" s="141">
        <v>5.0031999999999996</v>
      </c>
      <c r="D97" s="142"/>
      <c r="E97" s="142"/>
      <c r="F97" s="142"/>
      <c r="G97" s="143"/>
      <c r="H97" s="141">
        <v>3.1239437999999997</v>
      </c>
      <c r="I97" s="142"/>
      <c r="J97" s="142"/>
      <c r="K97" s="142"/>
      <c r="L97" s="143"/>
      <c r="M97" s="141">
        <v>-1.8792561999999999</v>
      </c>
      <c r="N97" s="142"/>
      <c r="O97" s="142"/>
      <c r="P97" s="142"/>
      <c r="Q97" s="143"/>
      <c r="R97" s="141">
        <v>3.1239437999999997</v>
      </c>
      <c r="S97" s="142"/>
      <c r="T97" s="142"/>
      <c r="U97" s="142"/>
      <c r="V97" s="143"/>
      <c r="W97" s="144"/>
      <c r="X97" s="142"/>
      <c r="Y97" s="142"/>
      <c r="Z97" s="142"/>
      <c r="AA97" s="142"/>
      <c r="AB97" s="142"/>
      <c r="AC97" s="142"/>
      <c r="AD97" s="142">
        <v>4.8</v>
      </c>
      <c r="AE97" s="145">
        <v>2015</v>
      </c>
      <c r="AF97" s="142"/>
      <c r="AG97" s="142"/>
      <c r="AH97" s="142"/>
      <c r="AI97" s="142"/>
      <c r="AJ97" s="143"/>
    </row>
    <row r="98" spans="1:37" ht="24" x14ac:dyDescent="0.2">
      <c r="A98" s="139" t="s">
        <v>153</v>
      </c>
      <c r="B98" s="140" t="s">
        <v>144</v>
      </c>
      <c r="C98" s="141">
        <v>8.4488000000000003</v>
      </c>
      <c r="D98" s="142"/>
      <c r="E98" s="142"/>
      <c r="F98" s="142"/>
      <c r="G98" s="143"/>
      <c r="H98" s="141">
        <v>0</v>
      </c>
      <c r="I98" s="142"/>
      <c r="J98" s="142"/>
      <c r="K98" s="142"/>
      <c r="L98" s="143"/>
      <c r="M98" s="141">
        <v>-8.4488000000000003</v>
      </c>
      <c r="N98" s="142"/>
      <c r="O98" s="142"/>
      <c r="P98" s="142"/>
      <c r="Q98" s="143"/>
      <c r="R98" s="141">
        <v>0</v>
      </c>
      <c r="S98" s="142"/>
      <c r="T98" s="142"/>
      <c r="U98" s="142"/>
      <c r="V98" s="143"/>
      <c r="W98" s="144"/>
      <c r="X98" s="142"/>
      <c r="Y98" s="142"/>
      <c r="Z98" s="142"/>
      <c r="AA98" s="142"/>
      <c r="AB98" s="142"/>
      <c r="AC98" s="142"/>
      <c r="AD98" s="142"/>
      <c r="AE98" s="145"/>
      <c r="AF98" s="142"/>
      <c r="AG98" s="142"/>
      <c r="AH98" s="142"/>
      <c r="AI98" s="142"/>
      <c r="AJ98" s="143"/>
    </row>
    <row r="99" spans="1:37" ht="24" x14ac:dyDescent="0.2">
      <c r="A99" s="139" t="s">
        <v>212</v>
      </c>
      <c r="B99" s="140" t="s">
        <v>213</v>
      </c>
      <c r="C99" s="141">
        <v>0</v>
      </c>
      <c r="D99" s="142"/>
      <c r="E99" s="142"/>
      <c r="F99" s="142"/>
      <c r="G99" s="143"/>
      <c r="H99" s="141">
        <v>0.50899801499999997</v>
      </c>
      <c r="I99" s="142"/>
      <c r="J99" s="142"/>
      <c r="K99" s="142"/>
      <c r="L99" s="143"/>
      <c r="M99" s="141">
        <v>0.50899801499999997</v>
      </c>
      <c r="N99" s="142"/>
      <c r="O99" s="142"/>
      <c r="P99" s="142"/>
      <c r="Q99" s="143"/>
      <c r="R99" s="141">
        <v>0.50899801499999997</v>
      </c>
      <c r="S99" s="142"/>
      <c r="T99" s="142"/>
      <c r="U99" s="142"/>
      <c r="V99" s="143"/>
      <c r="W99" s="144"/>
      <c r="X99" s="142"/>
      <c r="Y99" s="142"/>
      <c r="Z99" s="142"/>
      <c r="AA99" s="142"/>
      <c r="AB99" s="142"/>
      <c r="AC99" s="142"/>
      <c r="AD99" s="142"/>
      <c r="AE99" s="145"/>
      <c r="AF99" s="142"/>
      <c r="AG99" s="142"/>
      <c r="AH99" s="142"/>
      <c r="AI99" s="142"/>
      <c r="AJ99" s="143"/>
    </row>
    <row r="100" spans="1:37" s="135" customFormat="1" ht="12" x14ac:dyDescent="0.2">
      <c r="A100" s="127" t="s">
        <v>94</v>
      </c>
      <c r="B100" s="138" t="s">
        <v>145</v>
      </c>
      <c r="C100" s="129">
        <v>77.675270000000026</v>
      </c>
      <c r="D100" s="130"/>
      <c r="E100" s="130"/>
      <c r="F100" s="130"/>
      <c r="G100" s="131"/>
      <c r="H100" s="129">
        <v>0.67371695259999986</v>
      </c>
      <c r="I100" s="130"/>
      <c r="J100" s="130"/>
      <c r="K100" s="130"/>
      <c r="L100" s="131"/>
      <c r="M100" s="129">
        <v>-77.001553047400023</v>
      </c>
      <c r="N100" s="130"/>
      <c r="O100" s="130"/>
      <c r="P100" s="130"/>
      <c r="Q100" s="131"/>
      <c r="R100" s="129">
        <v>0.67371695259999986</v>
      </c>
      <c r="S100" s="130"/>
      <c r="T100" s="130"/>
      <c r="U100" s="130"/>
      <c r="V100" s="131"/>
      <c r="W100" s="132"/>
      <c r="X100" s="130"/>
      <c r="Y100" s="130"/>
      <c r="Z100" s="130"/>
      <c r="AA100" s="130"/>
      <c r="AB100" s="130"/>
      <c r="AC100" s="130"/>
      <c r="AD100" s="130"/>
      <c r="AE100" s="133"/>
      <c r="AF100" s="130"/>
      <c r="AG100" s="130"/>
      <c r="AH100" s="130"/>
      <c r="AI100" s="130"/>
      <c r="AJ100" s="131"/>
      <c r="AK100" s="134"/>
    </row>
    <row r="101" spans="1:37" s="135" customFormat="1" ht="21" x14ac:dyDescent="0.2">
      <c r="A101" s="127" t="s">
        <v>96</v>
      </c>
      <c r="B101" s="138" t="s">
        <v>146</v>
      </c>
      <c r="C101" s="129">
        <v>60.345199999999998</v>
      </c>
      <c r="D101" s="130"/>
      <c r="E101" s="130"/>
      <c r="F101" s="130"/>
      <c r="G101" s="131"/>
      <c r="H101" s="129">
        <v>0.67371695259999986</v>
      </c>
      <c r="I101" s="130"/>
      <c r="J101" s="130"/>
      <c r="K101" s="130"/>
      <c r="L101" s="131"/>
      <c r="M101" s="129">
        <v>-59.671483047399995</v>
      </c>
      <c r="N101" s="130"/>
      <c r="O101" s="130"/>
      <c r="P101" s="130"/>
      <c r="Q101" s="131"/>
      <c r="R101" s="129">
        <v>0.67371695259999986</v>
      </c>
      <c r="S101" s="130"/>
      <c r="T101" s="130"/>
      <c r="U101" s="130"/>
      <c r="V101" s="131"/>
      <c r="W101" s="132"/>
      <c r="X101" s="130"/>
      <c r="Y101" s="130"/>
      <c r="Z101" s="130"/>
      <c r="AA101" s="130"/>
      <c r="AB101" s="130"/>
      <c r="AC101" s="130"/>
      <c r="AD101" s="130"/>
      <c r="AE101" s="133"/>
      <c r="AF101" s="130"/>
      <c r="AG101" s="130"/>
      <c r="AH101" s="130"/>
      <c r="AI101" s="130"/>
      <c r="AJ101" s="131"/>
      <c r="AK101" s="134"/>
    </row>
    <row r="102" spans="1:37" ht="24" x14ac:dyDescent="0.2">
      <c r="A102" s="139" t="s">
        <v>154</v>
      </c>
      <c r="B102" s="140" t="s">
        <v>147</v>
      </c>
      <c r="C102" s="141">
        <v>60.345199999999998</v>
      </c>
      <c r="D102" s="142"/>
      <c r="E102" s="142"/>
      <c r="F102" s="142"/>
      <c r="G102" s="143"/>
      <c r="H102" s="141">
        <v>0.67371695259999986</v>
      </c>
      <c r="I102" s="142"/>
      <c r="J102" s="142"/>
      <c r="K102" s="142"/>
      <c r="L102" s="143"/>
      <c r="M102" s="141">
        <v>-59.671483047399995</v>
      </c>
      <c r="N102" s="142"/>
      <c r="O102" s="142"/>
      <c r="P102" s="142"/>
      <c r="Q102" s="143"/>
      <c r="R102" s="141">
        <v>0.67371695259999986</v>
      </c>
      <c r="S102" s="142"/>
      <c r="T102" s="142"/>
      <c r="U102" s="142"/>
      <c r="V102" s="143"/>
      <c r="W102" s="144"/>
      <c r="X102" s="142"/>
      <c r="Y102" s="142"/>
      <c r="Z102" s="142"/>
      <c r="AA102" s="142"/>
      <c r="AB102" s="142"/>
      <c r="AC102" s="142"/>
      <c r="AD102" s="142"/>
      <c r="AE102" s="145"/>
      <c r="AF102" s="142"/>
      <c r="AG102" s="142"/>
      <c r="AH102" s="142"/>
      <c r="AI102" s="142"/>
      <c r="AJ102" s="143"/>
    </row>
    <row r="103" spans="1:37" s="135" customFormat="1" ht="12" x14ac:dyDescent="0.2">
      <c r="A103" s="147" t="s">
        <v>98</v>
      </c>
      <c r="B103" s="138" t="s">
        <v>148</v>
      </c>
      <c r="C103" s="129">
        <v>10.934470000000022</v>
      </c>
      <c r="D103" s="130"/>
      <c r="E103" s="130"/>
      <c r="F103" s="130"/>
      <c r="G103" s="131"/>
      <c r="H103" s="129">
        <v>0</v>
      </c>
      <c r="I103" s="130"/>
      <c r="J103" s="130"/>
      <c r="K103" s="130"/>
      <c r="L103" s="131"/>
      <c r="M103" s="129">
        <v>-10.934470000000022</v>
      </c>
      <c r="N103" s="130"/>
      <c r="O103" s="130"/>
      <c r="P103" s="130"/>
      <c r="Q103" s="131"/>
      <c r="R103" s="129">
        <v>0</v>
      </c>
      <c r="S103" s="130"/>
      <c r="T103" s="130"/>
      <c r="U103" s="130"/>
      <c r="V103" s="131"/>
      <c r="W103" s="132"/>
      <c r="X103" s="130"/>
      <c r="Y103" s="130"/>
      <c r="Z103" s="130"/>
      <c r="AA103" s="130"/>
      <c r="AB103" s="130"/>
      <c r="AC103" s="130"/>
      <c r="AD103" s="130"/>
      <c r="AE103" s="133"/>
      <c r="AF103" s="130"/>
      <c r="AG103" s="130"/>
      <c r="AH103" s="130"/>
      <c r="AI103" s="130"/>
      <c r="AJ103" s="131"/>
      <c r="AK103" s="134"/>
    </row>
    <row r="104" spans="1:37" s="135" customFormat="1" ht="12" x14ac:dyDescent="0.2">
      <c r="A104" s="127" t="s">
        <v>100</v>
      </c>
      <c r="B104" s="138" t="s">
        <v>137</v>
      </c>
      <c r="C104" s="129">
        <v>6.3956</v>
      </c>
      <c r="D104" s="130"/>
      <c r="E104" s="130"/>
      <c r="F104" s="130"/>
      <c r="G104" s="131"/>
      <c r="H104" s="129">
        <v>0</v>
      </c>
      <c r="I104" s="130"/>
      <c r="J104" s="130"/>
      <c r="K104" s="130"/>
      <c r="L104" s="131"/>
      <c r="M104" s="129">
        <v>-6.3956</v>
      </c>
      <c r="N104" s="130"/>
      <c r="O104" s="130"/>
      <c r="P104" s="130"/>
      <c r="Q104" s="131"/>
      <c r="R104" s="129">
        <v>0</v>
      </c>
      <c r="S104" s="130"/>
      <c r="T104" s="130"/>
      <c r="U104" s="130"/>
      <c r="V104" s="131"/>
      <c r="W104" s="132"/>
      <c r="X104" s="130"/>
      <c r="Y104" s="130"/>
      <c r="Z104" s="130"/>
      <c r="AA104" s="130"/>
      <c r="AB104" s="130"/>
      <c r="AC104" s="130"/>
      <c r="AD104" s="130"/>
      <c r="AE104" s="133"/>
      <c r="AF104" s="130"/>
      <c r="AG104" s="130"/>
      <c r="AH104" s="130"/>
      <c r="AI104" s="130"/>
      <c r="AJ104" s="131"/>
      <c r="AK104" s="134"/>
    </row>
    <row r="105" spans="1:37" s="135" customFormat="1" ht="12" x14ac:dyDescent="0.2">
      <c r="A105" s="148" t="s">
        <v>155</v>
      </c>
      <c r="B105" s="137" t="s">
        <v>132</v>
      </c>
      <c r="C105" s="129">
        <v>15.009600000000001</v>
      </c>
      <c r="D105" s="130"/>
      <c r="E105" s="130"/>
      <c r="F105" s="130"/>
      <c r="G105" s="131"/>
      <c r="H105" s="129">
        <v>0</v>
      </c>
      <c r="I105" s="130"/>
      <c r="J105" s="130"/>
      <c r="K105" s="130"/>
      <c r="L105" s="131"/>
      <c r="M105" s="129">
        <v>-15.009600000000001</v>
      </c>
      <c r="N105" s="130"/>
      <c r="O105" s="130"/>
      <c r="P105" s="130"/>
      <c r="Q105" s="131"/>
      <c r="R105" s="129">
        <v>0</v>
      </c>
      <c r="S105" s="130"/>
      <c r="T105" s="130"/>
      <c r="U105" s="130"/>
      <c r="V105" s="131"/>
      <c r="W105" s="132"/>
      <c r="X105" s="130"/>
      <c r="Y105" s="130"/>
      <c r="Z105" s="130"/>
      <c r="AA105" s="130"/>
      <c r="AB105" s="130"/>
      <c r="AC105" s="130"/>
      <c r="AD105" s="130"/>
      <c r="AE105" s="133"/>
      <c r="AF105" s="130"/>
      <c r="AG105" s="130"/>
      <c r="AH105" s="130"/>
      <c r="AI105" s="130"/>
      <c r="AJ105" s="131"/>
      <c r="AK105" s="134"/>
    </row>
    <row r="106" spans="1:37" s="135" customFormat="1" ht="12.75" thickBot="1" x14ac:dyDescent="0.25">
      <c r="A106" s="149" t="s">
        <v>156</v>
      </c>
      <c r="B106" s="150" t="s">
        <v>131</v>
      </c>
      <c r="C106" s="151">
        <v>0</v>
      </c>
      <c r="D106" s="152"/>
      <c r="E106" s="152"/>
      <c r="F106" s="152"/>
      <c r="G106" s="153"/>
      <c r="H106" s="151">
        <v>162.44829150700005</v>
      </c>
      <c r="I106" s="152"/>
      <c r="J106" s="152"/>
      <c r="K106" s="152"/>
      <c r="L106" s="153"/>
      <c r="M106" s="151">
        <v>162.44829150700005</v>
      </c>
      <c r="N106" s="152"/>
      <c r="O106" s="152"/>
      <c r="P106" s="152"/>
      <c r="Q106" s="153"/>
      <c r="R106" s="151">
        <v>162.44829150700005</v>
      </c>
      <c r="S106" s="152"/>
      <c r="T106" s="152"/>
      <c r="U106" s="152"/>
      <c r="V106" s="153"/>
      <c r="W106" s="154"/>
      <c r="X106" s="152"/>
      <c r="Y106" s="152"/>
      <c r="Z106" s="152"/>
      <c r="AA106" s="152"/>
      <c r="AB106" s="152"/>
      <c r="AC106" s="152"/>
      <c r="AD106" s="152">
        <v>27.8</v>
      </c>
      <c r="AE106" s="155">
        <v>2015</v>
      </c>
      <c r="AF106" s="152"/>
      <c r="AG106" s="152"/>
      <c r="AH106" s="152"/>
      <c r="AI106" s="152">
        <v>58.339999999999996</v>
      </c>
      <c r="AJ106" s="153"/>
      <c r="AK106" s="134">
        <v>2.7845096247343171</v>
      </c>
    </row>
    <row r="107" spans="1:37" s="135" customFormat="1" ht="12" x14ac:dyDescent="0.2">
      <c r="A107" s="156"/>
      <c r="B107" s="157"/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9"/>
      <c r="AF107" s="158"/>
      <c r="AG107" s="158"/>
      <c r="AH107" s="158"/>
      <c r="AI107" s="158"/>
      <c r="AJ107" s="158"/>
      <c r="AK107" s="134"/>
    </row>
    <row r="108" spans="1:37" x14ac:dyDescent="0.2">
      <c r="B108" s="114" t="s">
        <v>178</v>
      </c>
    </row>
    <row r="109" spans="1:37" x14ac:dyDescent="0.2">
      <c r="B109" s="114" t="s">
        <v>177</v>
      </c>
    </row>
  </sheetData>
  <autoFilter ref="A13:HF106"/>
  <mergeCells count="17">
    <mergeCell ref="R11:V12"/>
    <mergeCell ref="A11:A12"/>
    <mergeCell ref="B11:B12"/>
    <mergeCell ref="C11:G12"/>
    <mergeCell ref="H11:L12"/>
    <mergeCell ref="M11:Q12"/>
    <mergeCell ref="AE12:AI12"/>
    <mergeCell ref="AJ12:AJ13"/>
    <mergeCell ref="W11:AJ11"/>
    <mergeCell ref="W12:Z12"/>
    <mergeCell ref="AA12:AD12"/>
    <mergeCell ref="AF5:AJ5"/>
    <mergeCell ref="AG8:AJ8"/>
    <mergeCell ref="AG1:AJ1"/>
    <mergeCell ref="A3:AJ3"/>
    <mergeCell ref="AG6:AJ6"/>
    <mergeCell ref="AG7:AJ7"/>
  </mergeCells>
  <pageMargins left="0.59055118110236227" right="0.51181102362204722" top="0.78740157480314965" bottom="0.39370078740157483" header="0.19685039370078741" footer="0.19685039370078741"/>
  <pageSetup paperSize="8" scale="46" fitToHeight="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43"/>
  <sheetViews>
    <sheetView zoomScaleNormal="120" zoomScaleSheetLayoutView="100" workbookViewId="0">
      <selection sqref="A1:XFD1048576"/>
    </sheetView>
  </sheetViews>
  <sheetFormatPr defaultColWidth="0.85546875" defaultRowHeight="11.25" x14ac:dyDescent="0.2"/>
  <cols>
    <col min="1" max="41" width="0.85546875" style="21"/>
    <col min="42" max="42" width="1.42578125" style="21" customWidth="1"/>
    <col min="43" max="54" width="0.85546875" style="21"/>
    <col min="55" max="55" width="1.28515625" style="21" customWidth="1"/>
    <col min="56" max="129" width="0.85546875" style="21"/>
    <col min="130" max="130" width="2" style="21" customWidth="1"/>
    <col min="131" max="16384" width="0.85546875" style="21"/>
  </cols>
  <sheetData>
    <row r="1" spans="1:155" ht="9.9499999999999993" customHeight="1" x14ac:dyDescent="0.2"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 t="s">
        <v>59</v>
      </c>
    </row>
    <row r="2" spans="1:155" ht="9.9499999999999993" customHeight="1" x14ac:dyDescent="0.2"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6" t="s">
        <v>60</v>
      </c>
    </row>
    <row r="3" spans="1:155" ht="9.9499999999999993" customHeight="1" x14ac:dyDescent="0.2"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6" t="s">
        <v>61</v>
      </c>
    </row>
    <row r="4" spans="1:155" s="28" customFormat="1" ht="30.75" customHeight="1" x14ac:dyDescent="0.25">
      <c r="A4" s="214" t="s">
        <v>162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4"/>
      <c r="DC4" s="214"/>
      <c r="DD4" s="214"/>
      <c r="DE4" s="214"/>
      <c r="DF4" s="214"/>
      <c r="DG4" s="214"/>
      <c r="DH4" s="214"/>
      <c r="DI4" s="214"/>
      <c r="DJ4" s="214"/>
      <c r="DK4" s="214"/>
      <c r="DL4" s="214"/>
      <c r="DM4" s="214"/>
      <c r="DN4" s="214"/>
      <c r="DO4" s="214"/>
      <c r="DP4" s="214"/>
      <c r="DQ4" s="214"/>
      <c r="DR4" s="214"/>
      <c r="DS4" s="214"/>
      <c r="DT4" s="214"/>
      <c r="DU4" s="214"/>
      <c r="DV4" s="214"/>
      <c r="DW4" s="214"/>
      <c r="DX4" s="214"/>
      <c r="DY4" s="214"/>
      <c r="DZ4" s="214"/>
      <c r="EA4" s="214"/>
      <c r="EB4" s="214"/>
      <c r="EC4" s="214"/>
      <c r="ED4" s="214"/>
      <c r="EE4" s="214"/>
      <c r="EF4" s="214"/>
      <c r="EG4" s="214"/>
      <c r="EH4" s="214"/>
      <c r="EI4" s="214"/>
      <c r="EJ4" s="214"/>
      <c r="EK4" s="214"/>
      <c r="EL4" s="214"/>
      <c r="EM4" s="214"/>
      <c r="EN4" s="214"/>
      <c r="EO4" s="214"/>
      <c r="EP4" s="214"/>
      <c r="EQ4" s="214"/>
      <c r="ER4" s="214"/>
      <c r="ES4" s="214"/>
      <c r="ET4" s="214"/>
      <c r="EU4" s="214"/>
      <c r="EV4" s="214"/>
      <c r="EW4" s="214"/>
      <c r="EX4" s="214"/>
      <c r="EY4" s="214"/>
    </row>
    <row r="5" spans="1:155" ht="36" customHeight="1" x14ac:dyDescent="0.2">
      <c r="DR5" s="360" t="s">
        <v>227</v>
      </c>
      <c r="DS5" s="360"/>
      <c r="DT5" s="360"/>
      <c r="DU5" s="360"/>
      <c r="DV5" s="360"/>
      <c r="DW5" s="360"/>
      <c r="DX5" s="360"/>
      <c r="DY5" s="360"/>
      <c r="DZ5" s="360"/>
      <c r="EA5" s="360"/>
      <c r="EB5" s="360"/>
      <c r="EC5" s="360"/>
      <c r="ED5" s="360"/>
      <c r="EE5" s="360"/>
      <c r="EF5" s="360"/>
      <c r="EG5" s="360"/>
      <c r="EH5" s="360"/>
      <c r="EI5" s="360"/>
      <c r="EJ5" s="360"/>
      <c r="EK5" s="360"/>
      <c r="EL5" s="360"/>
      <c r="EM5" s="360"/>
      <c r="EN5" s="360"/>
      <c r="EO5" s="360"/>
      <c r="EP5" s="360"/>
      <c r="EQ5" s="360"/>
      <c r="ER5" s="360"/>
      <c r="ES5" s="360"/>
      <c r="ET5" s="360"/>
      <c r="EU5" s="360"/>
      <c r="EV5" s="360"/>
      <c r="EW5" s="360"/>
      <c r="EX5" s="360"/>
      <c r="EY5" s="360"/>
    </row>
    <row r="6" spans="1:155" ht="24.75" customHeight="1" x14ac:dyDescent="0.2">
      <c r="DR6" s="24"/>
      <c r="DS6" s="24"/>
      <c r="DT6" s="24"/>
      <c r="DU6" s="24"/>
      <c r="DV6" s="24"/>
      <c r="DW6" s="25"/>
      <c r="DX6" s="438" t="s">
        <v>201</v>
      </c>
      <c r="DY6" s="438"/>
      <c r="DZ6" s="438"/>
      <c r="EA6" s="438"/>
      <c r="EB6" s="438"/>
      <c r="EC6" s="438"/>
      <c r="ED6" s="438"/>
      <c r="EE6" s="438"/>
      <c r="EF6" s="438"/>
      <c r="EG6" s="438"/>
      <c r="EH6" s="438"/>
      <c r="EI6" s="438"/>
      <c r="EJ6" s="438"/>
      <c r="EK6" s="438"/>
      <c r="EL6" s="438"/>
      <c r="EM6" s="438"/>
      <c r="EN6" s="438"/>
      <c r="EO6" s="438"/>
      <c r="EP6" s="438"/>
      <c r="EQ6" s="438"/>
      <c r="ER6" s="438"/>
      <c r="ES6" s="438"/>
      <c r="ET6" s="438"/>
      <c r="EU6" s="438"/>
      <c r="EV6" s="438"/>
      <c r="EW6" s="438"/>
      <c r="EX6" s="438"/>
      <c r="EY6" s="438"/>
    </row>
    <row r="7" spans="1:155" s="36" customFormat="1" ht="12" x14ac:dyDescent="0.2">
      <c r="DR7" s="37"/>
      <c r="DS7" s="37"/>
      <c r="DT7" s="37"/>
      <c r="DU7" s="37"/>
      <c r="DV7" s="37"/>
      <c r="DW7" s="37"/>
      <c r="DX7" s="439" t="s">
        <v>238</v>
      </c>
      <c r="DY7" s="439"/>
      <c r="DZ7" s="439"/>
      <c r="EA7" s="439"/>
      <c r="EB7" s="439"/>
      <c r="EC7" s="439"/>
      <c r="ED7" s="439"/>
      <c r="EE7" s="439"/>
      <c r="EF7" s="439"/>
      <c r="EG7" s="439"/>
      <c r="EH7" s="439"/>
      <c r="EI7" s="439"/>
      <c r="EJ7" s="439"/>
      <c r="EK7" s="439"/>
      <c r="EL7" s="439"/>
      <c r="EM7" s="439"/>
      <c r="EN7" s="439"/>
      <c r="EO7" s="439"/>
      <c r="EP7" s="439"/>
      <c r="EQ7" s="439"/>
      <c r="ER7" s="439"/>
      <c r="ES7" s="439"/>
      <c r="ET7" s="439"/>
      <c r="EU7" s="439"/>
      <c r="EV7" s="439"/>
      <c r="EW7" s="439"/>
      <c r="EX7" s="439"/>
      <c r="EY7" s="439"/>
    </row>
    <row r="8" spans="1:155" ht="12" x14ac:dyDescent="0.2"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33" t="s">
        <v>37</v>
      </c>
    </row>
    <row r="9" spans="1:155" ht="6" customHeight="1" thickBot="1" x14ac:dyDescent="0.25"/>
    <row r="10" spans="1:155" ht="11.1" customHeight="1" x14ac:dyDescent="0.2">
      <c r="A10" s="342" t="s">
        <v>0</v>
      </c>
      <c r="B10" s="343"/>
      <c r="C10" s="343"/>
      <c r="D10" s="343"/>
      <c r="E10" s="343"/>
      <c r="F10" s="344"/>
      <c r="G10" s="351" t="s">
        <v>62</v>
      </c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4"/>
      <c r="AO10" s="354" t="s">
        <v>3</v>
      </c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  <c r="CS10" s="355"/>
      <c r="CT10" s="355"/>
      <c r="CU10" s="355"/>
      <c r="CV10" s="355"/>
      <c r="CW10" s="355"/>
      <c r="CX10" s="355"/>
      <c r="CY10" s="355"/>
      <c r="CZ10" s="355"/>
      <c r="DA10" s="355"/>
      <c r="DB10" s="355"/>
      <c r="DC10" s="355"/>
      <c r="DD10" s="355"/>
      <c r="DE10" s="355"/>
      <c r="DF10" s="355"/>
      <c r="DG10" s="355"/>
      <c r="DH10" s="355"/>
      <c r="DI10" s="355"/>
      <c r="DJ10" s="355"/>
      <c r="DK10" s="355"/>
      <c r="DL10" s="355"/>
      <c r="DM10" s="355"/>
      <c r="DN10" s="355"/>
      <c r="DO10" s="355"/>
      <c r="DP10" s="355"/>
      <c r="DQ10" s="355"/>
      <c r="DR10" s="355"/>
      <c r="DS10" s="355"/>
      <c r="DT10" s="355"/>
      <c r="DU10" s="355"/>
      <c r="DV10" s="355"/>
      <c r="DW10" s="355"/>
      <c r="DX10" s="355"/>
      <c r="DY10" s="355"/>
      <c r="DZ10" s="356"/>
      <c r="EA10" s="351" t="s">
        <v>8</v>
      </c>
      <c r="EB10" s="343"/>
      <c r="EC10" s="343"/>
      <c r="ED10" s="343"/>
      <c r="EE10" s="343"/>
      <c r="EF10" s="343"/>
      <c r="EG10" s="343"/>
      <c r="EH10" s="343"/>
      <c r="EI10" s="343"/>
      <c r="EJ10" s="343"/>
      <c r="EK10" s="343"/>
      <c r="EL10" s="343"/>
      <c r="EM10" s="343"/>
      <c r="EN10" s="343"/>
      <c r="EO10" s="343"/>
      <c r="EP10" s="343"/>
      <c r="EQ10" s="343"/>
      <c r="ER10" s="343"/>
      <c r="ES10" s="343"/>
      <c r="ET10" s="343"/>
      <c r="EU10" s="343"/>
      <c r="EV10" s="343"/>
      <c r="EW10" s="343"/>
      <c r="EX10" s="343"/>
      <c r="EY10" s="357"/>
    </row>
    <row r="11" spans="1:155" ht="11.1" customHeight="1" x14ac:dyDescent="0.2">
      <c r="A11" s="345"/>
      <c r="B11" s="346"/>
      <c r="C11" s="346"/>
      <c r="D11" s="346"/>
      <c r="E11" s="346"/>
      <c r="F11" s="347"/>
      <c r="G11" s="352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6"/>
      <c r="AM11" s="346"/>
      <c r="AN11" s="347"/>
      <c r="AO11" s="339" t="s">
        <v>9</v>
      </c>
      <c r="AP11" s="340"/>
      <c r="AQ11" s="340"/>
      <c r="AR11" s="340"/>
      <c r="AS11" s="340"/>
      <c r="AT11" s="340"/>
      <c r="AU11" s="340"/>
      <c r="AV11" s="340"/>
      <c r="AW11" s="340"/>
      <c r="AX11" s="340"/>
      <c r="AY11" s="340"/>
      <c r="AZ11" s="340"/>
      <c r="BA11" s="340"/>
      <c r="BB11" s="340"/>
      <c r="BC11" s="340"/>
      <c r="BD11" s="340"/>
      <c r="BE11" s="340"/>
      <c r="BF11" s="341"/>
      <c r="BG11" s="339" t="s">
        <v>10</v>
      </c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  <c r="BS11" s="340"/>
      <c r="BT11" s="340"/>
      <c r="BU11" s="340"/>
      <c r="BV11" s="340"/>
      <c r="BW11" s="340"/>
      <c r="BX11" s="341"/>
      <c r="BY11" s="339" t="s">
        <v>11</v>
      </c>
      <c r="BZ11" s="340"/>
      <c r="CA11" s="340"/>
      <c r="CB11" s="340"/>
      <c r="CC11" s="340"/>
      <c r="CD11" s="340"/>
      <c r="CE11" s="340"/>
      <c r="CF11" s="340"/>
      <c r="CG11" s="340"/>
      <c r="CH11" s="340"/>
      <c r="CI11" s="340"/>
      <c r="CJ11" s="340"/>
      <c r="CK11" s="340"/>
      <c r="CL11" s="340"/>
      <c r="CM11" s="340"/>
      <c r="CN11" s="340"/>
      <c r="CO11" s="340"/>
      <c r="CP11" s="341"/>
      <c r="CQ11" s="339" t="s">
        <v>12</v>
      </c>
      <c r="CR11" s="340"/>
      <c r="CS11" s="340"/>
      <c r="CT11" s="340"/>
      <c r="CU11" s="340"/>
      <c r="CV11" s="340"/>
      <c r="CW11" s="340"/>
      <c r="CX11" s="340"/>
      <c r="CY11" s="340"/>
      <c r="CZ11" s="340"/>
      <c r="DA11" s="340"/>
      <c r="DB11" s="340"/>
      <c r="DC11" s="340"/>
      <c r="DD11" s="340"/>
      <c r="DE11" s="340"/>
      <c r="DF11" s="340"/>
      <c r="DG11" s="340"/>
      <c r="DH11" s="341"/>
      <c r="DI11" s="339" t="s">
        <v>13</v>
      </c>
      <c r="DJ11" s="340"/>
      <c r="DK11" s="340"/>
      <c r="DL11" s="340"/>
      <c r="DM11" s="340"/>
      <c r="DN11" s="340"/>
      <c r="DO11" s="340"/>
      <c r="DP11" s="340"/>
      <c r="DQ11" s="340"/>
      <c r="DR11" s="340"/>
      <c r="DS11" s="340"/>
      <c r="DT11" s="340"/>
      <c r="DU11" s="340"/>
      <c r="DV11" s="340"/>
      <c r="DW11" s="340"/>
      <c r="DX11" s="340"/>
      <c r="DY11" s="340"/>
      <c r="DZ11" s="341"/>
      <c r="EA11" s="352"/>
      <c r="EB11" s="346"/>
      <c r="EC11" s="346"/>
      <c r="ED11" s="346"/>
      <c r="EE11" s="346"/>
      <c r="EF11" s="346"/>
      <c r="EG11" s="346"/>
      <c r="EH11" s="346"/>
      <c r="EI11" s="346"/>
      <c r="EJ11" s="346"/>
      <c r="EK11" s="346"/>
      <c r="EL11" s="346"/>
      <c r="EM11" s="346"/>
      <c r="EN11" s="346"/>
      <c r="EO11" s="346"/>
      <c r="EP11" s="346"/>
      <c r="EQ11" s="346"/>
      <c r="ER11" s="346"/>
      <c r="ES11" s="346"/>
      <c r="ET11" s="346"/>
      <c r="EU11" s="346"/>
      <c r="EV11" s="346"/>
      <c r="EW11" s="346"/>
      <c r="EX11" s="346"/>
      <c r="EY11" s="358"/>
    </row>
    <row r="12" spans="1:155" ht="11.1" customHeight="1" thickBot="1" x14ac:dyDescent="0.25">
      <c r="A12" s="348"/>
      <c r="B12" s="349"/>
      <c r="C12" s="349"/>
      <c r="D12" s="349"/>
      <c r="E12" s="349"/>
      <c r="F12" s="350"/>
      <c r="G12" s="353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50"/>
      <c r="AO12" s="330" t="s">
        <v>63</v>
      </c>
      <c r="AP12" s="331"/>
      <c r="AQ12" s="331"/>
      <c r="AR12" s="331"/>
      <c r="AS12" s="331"/>
      <c r="AT12" s="331"/>
      <c r="AU12" s="331"/>
      <c r="AV12" s="331"/>
      <c r="AW12" s="332"/>
      <c r="AX12" s="330" t="s">
        <v>64</v>
      </c>
      <c r="AY12" s="331"/>
      <c r="AZ12" s="331"/>
      <c r="BA12" s="331"/>
      <c r="BB12" s="331"/>
      <c r="BC12" s="331"/>
      <c r="BD12" s="331"/>
      <c r="BE12" s="331"/>
      <c r="BF12" s="332"/>
      <c r="BG12" s="330" t="s">
        <v>19</v>
      </c>
      <c r="BH12" s="331"/>
      <c r="BI12" s="331"/>
      <c r="BJ12" s="331"/>
      <c r="BK12" s="331"/>
      <c r="BL12" s="331"/>
      <c r="BM12" s="331"/>
      <c r="BN12" s="331"/>
      <c r="BO12" s="332"/>
      <c r="BP12" s="330" t="s">
        <v>20</v>
      </c>
      <c r="BQ12" s="331"/>
      <c r="BR12" s="331"/>
      <c r="BS12" s="331"/>
      <c r="BT12" s="331"/>
      <c r="BU12" s="331"/>
      <c r="BV12" s="331"/>
      <c r="BW12" s="331"/>
      <c r="BX12" s="332"/>
      <c r="BY12" s="330" t="s">
        <v>19</v>
      </c>
      <c r="BZ12" s="331"/>
      <c r="CA12" s="331"/>
      <c r="CB12" s="331"/>
      <c r="CC12" s="331"/>
      <c r="CD12" s="331"/>
      <c r="CE12" s="331"/>
      <c r="CF12" s="331"/>
      <c r="CG12" s="332"/>
      <c r="CH12" s="330" t="s">
        <v>20</v>
      </c>
      <c r="CI12" s="331"/>
      <c r="CJ12" s="331"/>
      <c r="CK12" s="331"/>
      <c r="CL12" s="331"/>
      <c r="CM12" s="331"/>
      <c r="CN12" s="331"/>
      <c r="CO12" s="331"/>
      <c r="CP12" s="332"/>
      <c r="CQ12" s="330" t="s">
        <v>19</v>
      </c>
      <c r="CR12" s="331"/>
      <c r="CS12" s="331"/>
      <c r="CT12" s="331"/>
      <c r="CU12" s="331"/>
      <c r="CV12" s="331"/>
      <c r="CW12" s="331"/>
      <c r="CX12" s="331"/>
      <c r="CY12" s="332"/>
      <c r="CZ12" s="330" t="s">
        <v>20</v>
      </c>
      <c r="DA12" s="331"/>
      <c r="DB12" s="331"/>
      <c r="DC12" s="331"/>
      <c r="DD12" s="331"/>
      <c r="DE12" s="331"/>
      <c r="DF12" s="331"/>
      <c r="DG12" s="331"/>
      <c r="DH12" s="332"/>
      <c r="DI12" s="330" t="s">
        <v>19</v>
      </c>
      <c r="DJ12" s="331"/>
      <c r="DK12" s="331"/>
      <c r="DL12" s="331"/>
      <c r="DM12" s="331"/>
      <c r="DN12" s="331"/>
      <c r="DO12" s="331"/>
      <c r="DP12" s="331"/>
      <c r="DQ12" s="332"/>
      <c r="DR12" s="330" t="s">
        <v>20</v>
      </c>
      <c r="DS12" s="331"/>
      <c r="DT12" s="331"/>
      <c r="DU12" s="331"/>
      <c r="DV12" s="331"/>
      <c r="DW12" s="331"/>
      <c r="DX12" s="331"/>
      <c r="DY12" s="331"/>
      <c r="DZ12" s="332"/>
      <c r="EA12" s="353"/>
      <c r="EB12" s="349"/>
      <c r="EC12" s="349"/>
      <c r="ED12" s="349"/>
      <c r="EE12" s="349"/>
      <c r="EF12" s="349"/>
      <c r="EG12" s="349"/>
      <c r="EH12" s="349"/>
      <c r="EI12" s="349"/>
      <c r="EJ12" s="349"/>
      <c r="EK12" s="349"/>
      <c r="EL12" s="349"/>
      <c r="EM12" s="349"/>
      <c r="EN12" s="349"/>
      <c r="EO12" s="349"/>
      <c r="EP12" s="349"/>
      <c r="EQ12" s="349"/>
      <c r="ER12" s="349"/>
      <c r="ES12" s="349"/>
      <c r="ET12" s="349"/>
      <c r="EU12" s="349"/>
      <c r="EV12" s="349"/>
      <c r="EW12" s="349"/>
      <c r="EX12" s="349"/>
      <c r="EY12" s="359"/>
    </row>
    <row r="13" spans="1:155" x14ac:dyDescent="0.2">
      <c r="A13" s="333" t="s">
        <v>25</v>
      </c>
      <c r="B13" s="334"/>
      <c r="C13" s="334"/>
      <c r="D13" s="334"/>
      <c r="E13" s="334"/>
      <c r="F13" s="335"/>
      <c r="G13" s="336" t="s">
        <v>65</v>
      </c>
      <c r="H13" s="337"/>
      <c r="I13" s="337"/>
      <c r="J13" s="337"/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7"/>
      <c r="AK13" s="337"/>
      <c r="AL13" s="337"/>
      <c r="AM13" s="337"/>
      <c r="AN13" s="338"/>
      <c r="AO13" s="300">
        <v>159.26047000000003</v>
      </c>
      <c r="AP13" s="301"/>
      <c r="AQ13" s="301"/>
      <c r="AR13" s="301"/>
      <c r="AS13" s="301"/>
      <c r="AT13" s="301"/>
      <c r="AU13" s="301"/>
      <c r="AV13" s="301"/>
      <c r="AW13" s="302"/>
      <c r="AX13" s="261">
        <v>175.64785120420004</v>
      </c>
      <c r="AY13" s="262"/>
      <c r="AZ13" s="262"/>
      <c r="BA13" s="262"/>
      <c r="BB13" s="262"/>
      <c r="BC13" s="262"/>
      <c r="BD13" s="262"/>
      <c r="BE13" s="262"/>
      <c r="BF13" s="263"/>
      <c r="BG13" s="261">
        <v>28.649810000000002</v>
      </c>
      <c r="BH13" s="262"/>
      <c r="BI13" s="262"/>
      <c r="BJ13" s="262"/>
      <c r="BK13" s="262"/>
      <c r="BL13" s="262"/>
      <c r="BM13" s="262"/>
      <c r="BN13" s="262"/>
      <c r="BO13" s="263"/>
      <c r="BP13" s="261">
        <v>30.7160759866</v>
      </c>
      <c r="BQ13" s="262"/>
      <c r="BR13" s="262"/>
      <c r="BS13" s="262"/>
      <c r="BT13" s="262"/>
      <c r="BU13" s="262"/>
      <c r="BV13" s="262"/>
      <c r="BW13" s="262"/>
      <c r="BX13" s="263"/>
      <c r="BY13" s="261">
        <v>48.557885000000013</v>
      </c>
      <c r="BZ13" s="262"/>
      <c r="CA13" s="262"/>
      <c r="CB13" s="262"/>
      <c r="CC13" s="262"/>
      <c r="CD13" s="262"/>
      <c r="CE13" s="262"/>
      <c r="CF13" s="262"/>
      <c r="CG13" s="263"/>
      <c r="CH13" s="261">
        <v>26.994714376199987</v>
      </c>
      <c r="CI13" s="262"/>
      <c r="CJ13" s="262"/>
      <c r="CK13" s="262"/>
      <c r="CL13" s="262"/>
      <c r="CM13" s="262"/>
      <c r="CN13" s="262"/>
      <c r="CO13" s="262"/>
      <c r="CP13" s="263"/>
      <c r="CQ13" s="261">
        <v>48.050485000000009</v>
      </c>
      <c r="CR13" s="262"/>
      <c r="CS13" s="262"/>
      <c r="CT13" s="262"/>
      <c r="CU13" s="262"/>
      <c r="CV13" s="262"/>
      <c r="CW13" s="262"/>
      <c r="CX13" s="262"/>
      <c r="CY13" s="263"/>
      <c r="CZ13" s="261">
        <v>2.3953999999999995</v>
      </c>
      <c r="DA13" s="262"/>
      <c r="DB13" s="262"/>
      <c r="DC13" s="262"/>
      <c r="DD13" s="262"/>
      <c r="DE13" s="262"/>
      <c r="DF13" s="262"/>
      <c r="DG13" s="262"/>
      <c r="DH13" s="263"/>
      <c r="DI13" s="261">
        <v>34.002289999999995</v>
      </c>
      <c r="DJ13" s="262"/>
      <c r="DK13" s="262"/>
      <c r="DL13" s="262"/>
      <c r="DM13" s="262"/>
      <c r="DN13" s="262"/>
      <c r="DO13" s="262"/>
      <c r="DP13" s="262"/>
      <c r="DQ13" s="263"/>
      <c r="DR13" s="300">
        <v>115.54166084140005</v>
      </c>
      <c r="DS13" s="301"/>
      <c r="DT13" s="301"/>
      <c r="DU13" s="301"/>
      <c r="DV13" s="301"/>
      <c r="DW13" s="301"/>
      <c r="DX13" s="301"/>
      <c r="DY13" s="301"/>
      <c r="DZ13" s="302"/>
      <c r="EA13" s="327"/>
      <c r="EB13" s="328"/>
      <c r="EC13" s="328"/>
      <c r="ED13" s="328"/>
      <c r="EE13" s="328"/>
      <c r="EF13" s="328"/>
      <c r="EG13" s="328"/>
      <c r="EH13" s="328"/>
      <c r="EI13" s="328"/>
      <c r="EJ13" s="328"/>
      <c r="EK13" s="328"/>
      <c r="EL13" s="328"/>
      <c r="EM13" s="328"/>
      <c r="EN13" s="328"/>
      <c r="EO13" s="328"/>
      <c r="EP13" s="328"/>
      <c r="EQ13" s="328"/>
      <c r="ER13" s="328"/>
      <c r="ES13" s="328"/>
      <c r="ET13" s="328"/>
      <c r="EU13" s="328"/>
      <c r="EV13" s="328"/>
      <c r="EW13" s="328"/>
      <c r="EX13" s="328"/>
      <c r="EY13" s="329"/>
    </row>
    <row r="14" spans="1:155" x14ac:dyDescent="0.2">
      <c r="A14" s="276" t="s">
        <v>66</v>
      </c>
      <c r="B14" s="277"/>
      <c r="C14" s="277"/>
      <c r="D14" s="277"/>
      <c r="E14" s="277"/>
      <c r="F14" s="278"/>
      <c r="G14" s="288" t="s">
        <v>67</v>
      </c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90"/>
      <c r="AO14" s="261">
        <v>0</v>
      </c>
      <c r="AP14" s="262"/>
      <c r="AQ14" s="262"/>
      <c r="AR14" s="262"/>
      <c r="AS14" s="262"/>
      <c r="AT14" s="262"/>
      <c r="AU14" s="262"/>
      <c r="AV14" s="262"/>
      <c r="AW14" s="263"/>
      <c r="AX14" s="261">
        <v>0</v>
      </c>
      <c r="AY14" s="262"/>
      <c r="AZ14" s="262"/>
      <c r="BA14" s="262"/>
      <c r="BB14" s="262"/>
      <c r="BC14" s="262"/>
      <c r="BD14" s="262"/>
      <c r="BE14" s="262"/>
      <c r="BF14" s="263"/>
      <c r="BG14" s="261">
        <v>0</v>
      </c>
      <c r="BH14" s="262"/>
      <c r="BI14" s="262"/>
      <c r="BJ14" s="262"/>
      <c r="BK14" s="262"/>
      <c r="BL14" s="262"/>
      <c r="BM14" s="262"/>
      <c r="BN14" s="262"/>
      <c r="BO14" s="263"/>
      <c r="BP14" s="261">
        <v>0</v>
      </c>
      <c r="BQ14" s="262"/>
      <c r="BR14" s="262"/>
      <c r="BS14" s="262"/>
      <c r="BT14" s="262"/>
      <c r="BU14" s="262"/>
      <c r="BV14" s="262"/>
      <c r="BW14" s="262"/>
      <c r="BX14" s="263"/>
      <c r="BY14" s="261">
        <v>0</v>
      </c>
      <c r="BZ14" s="262"/>
      <c r="CA14" s="262"/>
      <c r="CB14" s="262"/>
      <c r="CC14" s="262"/>
      <c r="CD14" s="262"/>
      <c r="CE14" s="262"/>
      <c r="CF14" s="262"/>
      <c r="CG14" s="263"/>
      <c r="CH14" s="261">
        <v>0</v>
      </c>
      <c r="CI14" s="262"/>
      <c r="CJ14" s="262"/>
      <c r="CK14" s="262"/>
      <c r="CL14" s="262"/>
      <c r="CM14" s="262"/>
      <c r="CN14" s="262"/>
      <c r="CO14" s="262"/>
      <c r="CP14" s="263"/>
      <c r="CQ14" s="261"/>
      <c r="CR14" s="262"/>
      <c r="CS14" s="262"/>
      <c r="CT14" s="262"/>
      <c r="CU14" s="262"/>
      <c r="CV14" s="262"/>
      <c r="CW14" s="262"/>
      <c r="CX14" s="262"/>
      <c r="CY14" s="263"/>
      <c r="CZ14" s="261"/>
      <c r="DA14" s="262"/>
      <c r="DB14" s="262"/>
      <c r="DC14" s="262"/>
      <c r="DD14" s="262"/>
      <c r="DE14" s="262"/>
      <c r="DF14" s="262"/>
      <c r="DG14" s="262"/>
      <c r="DH14" s="263"/>
      <c r="DI14" s="261"/>
      <c r="DJ14" s="262"/>
      <c r="DK14" s="262"/>
      <c r="DL14" s="262"/>
      <c r="DM14" s="262"/>
      <c r="DN14" s="262"/>
      <c r="DO14" s="262"/>
      <c r="DP14" s="262"/>
      <c r="DQ14" s="263"/>
      <c r="DR14" s="261"/>
      <c r="DS14" s="262"/>
      <c r="DT14" s="262"/>
      <c r="DU14" s="262"/>
      <c r="DV14" s="262"/>
      <c r="DW14" s="262"/>
      <c r="DX14" s="262"/>
      <c r="DY14" s="262"/>
      <c r="DZ14" s="263"/>
      <c r="EA14" s="264"/>
      <c r="EB14" s="265"/>
      <c r="EC14" s="265"/>
      <c r="ED14" s="265"/>
      <c r="EE14" s="265"/>
      <c r="EF14" s="265"/>
      <c r="EG14" s="265"/>
      <c r="EH14" s="265"/>
      <c r="EI14" s="265"/>
      <c r="EJ14" s="265"/>
      <c r="EK14" s="265"/>
      <c r="EL14" s="265"/>
      <c r="EM14" s="265"/>
      <c r="EN14" s="265"/>
      <c r="EO14" s="265"/>
      <c r="EP14" s="265"/>
      <c r="EQ14" s="265"/>
      <c r="ER14" s="265"/>
      <c r="ES14" s="265"/>
      <c r="ET14" s="265"/>
      <c r="EU14" s="265"/>
      <c r="EV14" s="265"/>
      <c r="EW14" s="265"/>
      <c r="EX14" s="265"/>
      <c r="EY14" s="266"/>
    </row>
    <row r="15" spans="1:155" ht="21" customHeight="1" x14ac:dyDescent="0.2">
      <c r="A15" s="276" t="s">
        <v>68</v>
      </c>
      <c r="B15" s="277"/>
      <c r="C15" s="277"/>
      <c r="D15" s="277"/>
      <c r="E15" s="277"/>
      <c r="F15" s="278"/>
      <c r="G15" s="288" t="s">
        <v>69</v>
      </c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90"/>
      <c r="AO15" s="261">
        <v>0</v>
      </c>
      <c r="AP15" s="262"/>
      <c r="AQ15" s="262"/>
      <c r="AR15" s="262"/>
      <c r="AS15" s="262"/>
      <c r="AT15" s="262"/>
      <c r="AU15" s="262"/>
      <c r="AV15" s="262"/>
      <c r="AW15" s="263"/>
      <c r="AX15" s="261">
        <v>0</v>
      </c>
      <c r="AY15" s="262"/>
      <c r="AZ15" s="262"/>
      <c r="BA15" s="262"/>
      <c r="BB15" s="262"/>
      <c r="BC15" s="262"/>
      <c r="BD15" s="262"/>
      <c r="BE15" s="262"/>
      <c r="BF15" s="263"/>
      <c r="BG15" s="261"/>
      <c r="BH15" s="262"/>
      <c r="BI15" s="262"/>
      <c r="BJ15" s="262"/>
      <c r="BK15" s="262"/>
      <c r="BL15" s="262"/>
      <c r="BM15" s="262"/>
      <c r="BN15" s="262"/>
      <c r="BO15" s="263"/>
      <c r="BP15" s="261"/>
      <c r="BQ15" s="262"/>
      <c r="BR15" s="262"/>
      <c r="BS15" s="262"/>
      <c r="BT15" s="262"/>
      <c r="BU15" s="262"/>
      <c r="BV15" s="262"/>
      <c r="BW15" s="262"/>
      <c r="BX15" s="263"/>
      <c r="BY15" s="261"/>
      <c r="BZ15" s="262"/>
      <c r="CA15" s="262"/>
      <c r="CB15" s="262"/>
      <c r="CC15" s="262"/>
      <c r="CD15" s="262"/>
      <c r="CE15" s="262"/>
      <c r="CF15" s="262"/>
      <c r="CG15" s="263"/>
      <c r="CH15" s="261"/>
      <c r="CI15" s="262"/>
      <c r="CJ15" s="262"/>
      <c r="CK15" s="262"/>
      <c r="CL15" s="262"/>
      <c r="CM15" s="262"/>
      <c r="CN15" s="262"/>
      <c r="CO15" s="262"/>
      <c r="CP15" s="263"/>
      <c r="CQ15" s="261"/>
      <c r="CR15" s="262"/>
      <c r="CS15" s="262"/>
      <c r="CT15" s="262"/>
      <c r="CU15" s="262"/>
      <c r="CV15" s="262"/>
      <c r="CW15" s="262"/>
      <c r="CX15" s="262"/>
      <c r="CY15" s="263"/>
      <c r="CZ15" s="261"/>
      <c r="DA15" s="262"/>
      <c r="DB15" s="262"/>
      <c r="DC15" s="262"/>
      <c r="DD15" s="262"/>
      <c r="DE15" s="262"/>
      <c r="DF15" s="262"/>
      <c r="DG15" s="262"/>
      <c r="DH15" s="263"/>
      <c r="DI15" s="440"/>
      <c r="DJ15" s="441"/>
      <c r="DK15" s="441"/>
      <c r="DL15" s="441"/>
      <c r="DM15" s="441"/>
      <c r="DN15" s="441"/>
      <c r="DO15" s="441"/>
      <c r="DP15" s="441"/>
      <c r="DQ15" s="442"/>
      <c r="DR15" s="440"/>
      <c r="DS15" s="441"/>
      <c r="DT15" s="441"/>
      <c r="DU15" s="441"/>
      <c r="DV15" s="441"/>
      <c r="DW15" s="441"/>
      <c r="DX15" s="441"/>
      <c r="DY15" s="441"/>
      <c r="DZ15" s="442"/>
      <c r="EA15" s="264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65"/>
      <c r="EO15" s="265"/>
      <c r="EP15" s="265"/>
      <c r="EQ15" s="265"/>
      <c r="ER15" s="265"/>
      <c r="ES15" s="265"/>
      <c r="ET15" s="265"/>
      <c r="EU15" s="265"/>
      <c r="EV15" s="265"/>
      <c r="EW15" s="265"/>
      <c r="EX15" s="265"/>
      <c r="EY15" s="266"/>
    </row>
    <row r="16" spans="1:155" ht="10.5" customHeight="1" x14ac:dyDescent="0.2">
      <c r="A16" s="276" t="s">
        <v>70</v>
      </c>
      <c r="B16" s="277"/>
      <c r="C16" s="277"/>
      <c r="D16" s="277"/>
      <c r="E16" s="277"/>
      <c r="F16" s="278"/>
      <c r="G16" s="288" t="s">
        <v>71</v>
      </c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89"/>
      <c r="AN16" s="290"/>
      <c r="AO16" s="261">
        <v>0</v>
      </c>
      <c r="AP16" s="262"/>
      <c r="AQ16" s="262"/>
      <c r="AR16" s="262"/>
      <c r="AS16" s="262"/>
      <c r="AT16" s="262"/>
      <c r="AU16" s="262"/>
      <c r="AV16" s="262"/>
      <c r="AW16" s="263"/>
      <c r="AX16" s="261">
        <v>0</v>
      </c>
      <c r="AY16" s="262"/>
      <c r="AZ16" s="262"/>
      <c r="BA16" s="262"/>
      <c r="BB16" s="262"/>
      <c r="BC16" s="262"/>
      <c r="BD16" s="262"/>
      <c r="BE16" s="262"/>
      <c r="BF16" s="263"/>
      <c r="BG16" s="261"/>
      <c r="BH16" s="262"/>
      <c r="BI16" s="262"/>
      <c r="BJ16" s="262"/>
      <c r="BK16" s="262"/>
      <c r="BL16" s="262"/>
      <c r="BM16" s="262"/>
      <c r="BN16" s="262"/>
      <c r="BO16" s="263"/>
      <c r="BP16" s="261"/>
      <c r="BQ16" s="262"/>
      <c r="BR16" s="262"/>
      <c r="BS16" s="262"/>
      <c r="BT16" s="262"/>
      <c r="BU16" s="262"/>
      <c r="BV16" s="262"/>
      <c r="BW16" s="262"/>
      <c r="BX16" s="263"/>
      <c r="BY16" s="261"/>
      <c r="BZ16" s="262"/>
      <c r="CA16" s="262"/>
      <c r="CB16" s="262"/>
      <c r="CC16" s="262"/>
      <c r="CD16" s="262"/>
      <c r="CE16" s="262"/>
      <c r="CF16" s="262"/>
      <c r="CG16" s="263"/>
      <c r="CH16" s="261"/>
      <c r="CI16" s="262"/>
      <c r="CJ16" s="262"/>
      <c r="CK16" s="262"/>
      <c r="CL16" s="262"/>
      <c r="CM16" s="262"/>
      <c r="CN16" s="262"/>
      <c r="CO16" s="262"/>
      <c r="CP16" s="263"/>
      <c r="CQ16" s="261"/>
      <c r="CR16" s="262"/>
      <c r="CS16" s="262"/>
      <c r="CT16" s="262"/>
      <c r="CU16" s="262"/>
      <c r="CV16" s="262"/>
      <c r="CW16" s="262"/>
      <c r="CX16" s="262"/>
      <c r="CY16" s="263"/>
      <c r="CZ16" s="261"/>
      <c r="DA16" s="262"/>
      <c r="DB16" s="262"/>
      <c r="DC16" s="262"/>
      <c r="DD16" s="262"/>
      <c r="DE16" s="262"/>
      <c r="DF16" s="262"/>
      <c r="DG16" s="262"/>
      <c r="DH16" s="263"/>
      <c r="DI16" s="261"/>
      <c r="DJ16" s="262"/>
      <c r="DK16" s="262"/>
      <c r="DL16" s="262"/>
      <c r="DM16" s="262"/>
      <c r="DN16" s="262"/>
      <c r="DO16" s="262"/>
      <c r="DP16" s="262"/>
      <c r="DQ16" s="263"/>
      <c r="DR16" s="261"/>
      <c r="DS16" s="262"/>
      <c r="DT16" s="262"/>
      <c r="DU16" s="262"/>
      <c r="DV16" s="262"/>
      <c r="DW16" s="262"/>
      <c r="DX16" s="262"/>
      <c r="DY16" s="262"/>
      <c r="DZ16" s="263"/>
      <c r="EA16" s="264"/>
      <c r="EB16" s="265"/>
      <c r="EC16" s="265"/>
      <c r="ED16" s="265"/>
      <c r="EE16" s="265"/>
      <c r="EF16" s="265"/>
      <c r="EG16" s="265"/>
      <c r="EH16" s="265"/>
      <c r="EI16" s="265"/>
      <c r="EJ16" s="265"/>
      <c r="EK16" s="265"/>
      <c r="EL16" s="265"/>
      <c r="EM16" s="265"/>
      <c r="EN16" s="265"/>
      <c r="EO16" s="265"/>
      <c r="EP16" s="265"/>
      <c r="EQ16" s="265"/>
      <c r="ER16" s="265"/>
      <c r="ES16" s="265"/>
      <c r="ET16" s="265"/>
      <c r="EU16" s="265"/>
      <c r="EV16" s="265"/>
      <c r="EW16" s="265"/>
      <c r="EX16" s="265"/>
      <c r="EY16" s="266"/>
    </row>
    <row r="17" spans="1:155" x14ac:dyDescent="0.2">
      <c r="A17" s="276" t="s">
        <v>72</v>
      </c>
      <c r="B17" s="277"/>
      <c r="C17" s="277"/>
      <c r="D17" s="277"/>
      <c r="E17" s="277"/>
      <c r="F17" s="278"/>
      <c r="G17" s="288" t="s">
        <v>129</v>
      </c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90"/>
      <c r="AO17" s="261">
        <v>0</v>
      </c>
      <c r="AP17" s="262"/>
      <c r="AQ17" s="262"/>
      <c r="AR17" s="262"/>
      <c r="AS17" s="262"/>
      <c r="AT17" s="262"/>
      <c r="AU17" s="262"/>
      <c r="AV17" s="262"/>
      <c r="AW17" s="263"/>
      <c r="AX17" s="261">
        <v>0</v>
      </c>
      <c r="AY17" s="262"/>
      <c r="AZ17" s="262"/>
      <c r="BA17" s="262"/>
      <c r="BB17" s="262"/>
      <c r="BC17" s="262"/>
      <c r="BD17" s="262"/>
      <c r="BE17" s="262"/>
      <c r="BF17" s="263"/>
      <c r="BG17" s="261"/>
      <c r="BH17" s="262"/>
      <c r="BI17" s="262"/>
      <c r="BJ17" s="262"/>
      <c r="BK17" s="262"/>
      <c r="BL17" s="262"/>
      <c r="BM17" s="262"/>
      <c r="BN17" s="262"/>
      <c r="BO17" s="263"/>
      <c r="BP17" s="261"/>
      <c r="BQ17" s="262"/>
      <c r="BR17" s="262"/>
      <c r="BS17" s="262"/>
      <c r="BT17" s="262"/>
      <c r="BU17" s="262"/>
      <c r="BV17" s="262"/>
      <c r="BW17" s="262"/>
      <c r="BX17" s="263"/>
      <c r="BY17" s="261"/>
      <c r="BZ17" s="262"/>
      <c r="CA17" s="262"/>
      <c r="CB17" s="262"/>
      <c r="CC17" s="262"/>
      <c r="CD17" s="262"/>
      <c r="CE17" s="262"/>
      <c r="CF17" s="262"/>
      <c r="CG17" s="263"/>
      <c r="CH17" s="261"/>
      <c r="CI17" s="262"/>
      <c r="CJ17" s="262"/>
      <c r="CK17" s="262"/>
      <c r="CL17" s="262"/>
      <c r="CM17" s="262"/>
      <c r="CN17" s="262"/>
      <c r="CO17" s="262"/>
      <c r="CP17" s="263"/>
      <c r="CQ17" s="261"/>
      <c r="CR17" s="262"/>
      <c r="CS17" s="262"/>
      <c r="CT17" s="262"/>
      <c r="CU17" s="262"/>
      <c r="CV17" s="262"/>
      <c r="CW17" s="262"/>
      <c r="CX17" s="262"/>
      <c r="CY17" s="263"/>
      <c r="CZ17" s="261"/>
      <c r="DA17" s="262"/>
      <c r="DB17" s="262"/>
      <c r="DC17" s="262"/>
      <c r="DD17" s="262"/>
      <c r="DE17" s="262"/>
      <c r="DF17" s="262"/>
      <c r="DG17" s="262"/>
      <c r="DH17" s="263"/>
      <c r="DI17" s="261">
        <v>0</v>
      </c>
      <c r="DJ17" s="262"/>
      <c r="DK17" s="262"/>
      <c r="DL17" s="262"/>
      <c r="DM17" s="262"/>
      <c r="DN17" s="262"/>
      <c r="DO17" s="262"/>
      <c r="DP17" s="262"/>
      <c r="DQ17" s="263"/>
      <c r="DR17" s="261"/>
      <c r="DS17" s="262"/>
      <c r="DT17" s="262"/>
      <c r="DU17" s="262"/>
      <c r="DV17" s="262"/>
      <c r="DW17" s="262"/>
      <c r="DX17" s="262"/>
      <c r="DY17" s="262"/>
      <c r="DZ17" s="263"/>
      <c r="EA17" s="264"/>
      <c r="EB17" s="265"/>
      <c r="EC17" s="265"/>
      <c r="ED17" s="265"/>
      <c r="EE17" s="265"/>
      <c r="EF17" s="265"/>
      <c r="EG17" s="265"/>
      <c r="EH17" s="265"/>
      <c r="EI17" s="265"/>
      <c r="EJ17" s="265"/>
      <c r="EK17" s="265"/>
      <c r="EL17" s="265"/>
      <c r="EM17" s="265"/>
      <c r="EN17" s="265"/>
      <c r="EO17" s="265"/>
      <c r="EP17" s="265"/>
      <c r="EQ17" s="265"/>
      <c r="ER17" s="265"/>
      <c r="ES17" s="265"/>
      <c r="ET17" s="265"/>
      <c r="EU17" s="265"/>
      <c r="EV17" s="265"/>
      <c r="EW17" s="265"/>
      <c r="EX17" s="265"/>
      <c r="EY17" s="266"/>
    </row>
    <row r="18" spans="1:155" ht="21.75" hidden="1" customHeight="1" x14ac:dyDescent="0.2">
      <c r="A18" s="276" t="s">
        <v>73</v>
      </c>
      <c r="B18" s="277"/>
      <c r="C18" s="277"/>
      <c r="D18" s="277"/>
      <c r="E18" s="277"/>
      <c r="F18" s="278"/>
      <c r="G18" s="288" t="s">
        <v>74</v>
      </c>
      <c r="H18" s="289"/>
      <c r="I18" s="289"/>
      <c r="J18" s="289"/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89"/>
      <c r="AB18" s="289"/>
      <c r="AC18" s="289"/>
      <c r="AD18" s="289"/>
      <c r="AE18" s="289"/>
      <c r="AF18" s="289"/>
      <c r="AG18" s="289"/>
      <c r="AH18" s="289"/>
      <c r="AI18" s="289"/>
      <c r="AJ18" s="289"/>
      <c r="AK18" s="289"/>
      <c r="AL18" s="289"/>
      <c r="AM18" s="289"/>
      <c r="AN18" s="290"/>
      <c r="AO18" s="261">
        <v>0</v>
      </c>
      <c r="AP18" s="262"/>
      <c r="AQ18" s="262"/>
      <c r="AR18" s="262"/>
      <c r="AS18" s="262"/>
      <c r="AT18" s="262"/>
      <c r="AU18" s="262"/>
      <c r="AV18" s="262"/>
      <c r="AW18" s="263"/>
      <c r="AX18" s="261">
        <v>0</v>
      </c>
      <c r="AY18" s="262"/>
      <c r="AZ18" s="262"/>
      <c r="BA18" s="262"/>
      <c r="BB18" s="262"/>
      <c r="BC18" s="262"/>
      <c r="BD18" s="262"/>
      <c r="BE18" s="262"/>
      <c r="BF18" s="263"/>
      <c r="BG18" s="261"/>
      <c r="BH18" s="262"/>
      <c r="BI18" s="262"/>
      <c r="BJ18" s="262"/>
      <c r="BK18" s="262"/>
      <c r="BL18" s="262"/>
      <c r="BM18" s="262"/>
      <c r="BN18" s="262"/>
      <c r="BO18" s="263"/>
      <c r="BP18" s="261"/>
      <c r="BQ18" s="262"/>
      <c r="BR18" s="262"/>
      <c r="BS18" s="262"/>
      <c r="BT18" s="262"/>
      <c r="BU18" s="262"/>
      <c r="BV18" s="262"/>
      <c r="BW18" s="262"/>
      <c r="BX18" s="263"/>
      <c r="BY18" s="261"/>
      <c r="BZ18" s="262"/>
      <c r="CA18" s="262"/>
      <c r="CB18" s="262"/>
      <c r="CC18" s="262"/>
      <c r="CD18" s="262"/>
      <c r="CE18" s="262"/>
      <c r="CF18" s="262"/>
      <c r="CG18" s="263"/>
      <c r="CH18" s="261"/>
      <c r="CI18" s="262"/>
      <c r="CJ18" s="262"/>
      <c r="CK18" s="262"/>
      <c r="CL18" s="262"/>
      <c r="CM18" s="262"/>
      <c r="CN18" s="262"/>
      <c r="CO18" s="262"/>
      <c r="CP18" s="263"/>
      <c r="CQ18" s="261"/>
      <c r="CR18" s="262"/>
      <c r="CS18" s="262"/>
      <c r="CT18" s="262"/>
      <c r="CU18" s="262"/>
      <c r="CV18" s="262"/>
      <c r="CW18" s="262"/>
      <c r="CX18" s="262"/>
      <c r="CY18" s="263"/>
      <c r="CZ18" s="261"/>
      <c r="DA18" s="262"/>
      <c r="DB18" s="262"/>
      <c r="DC18" s="262"/>
      <c r="DD18" s="262"/>
      <c r="DE18" s="262"/>
      <c r="DF18" s="262"/>
      <c r="DG18" s="262"/>
      <c r="DH18" s="263"/>
      <c r="DI18" s="261"/>
      <c r="DJ18" s="262"/>
      <c r="DK18" s="262"/>
      <c r="DL18" s="262"/>
      <c r="DM18" s="262"/>
      <c r="DN18" s="262"/>
      <c r="DO18" s="262"/>
      <c r="DP18" s="262"/>
      <c r="DQ18" s="263"/>
      <c r="DR18" s="261"/>
      <c r="DS18" s="262"/>
      <c r="DT18" s="262"/>
      <c r="DU18" s="262"/>
      <c r="DV18" s="262"/>
      <c r="DW18" s="262"/>
      <c r="DX18" s="262"/>
      <c r="DY18" s="262"/>
      <c r="DZ18" s="263"/>
      <c r="EA18" s="264"/>
      <c r="EB18" s="265"/>
      <c r="EC18" s="265"/>
      <c r="ED18" s="265"/>
      <c r="EE18" s="265"/>
      <c r="EF18" s="265"/>
      <c r="EG18" s="265"/>
      <c r="EH18" s="265"/>
      <c r="EI18" s="265"/>
      <c r="EJ18" s="265"/>
      <c r="EK18" s="265"/>
      <c r="EL18" s="265"/>
      <c r="EM18" s="265"/>
      <c r="EN18" s="265"/>
      <c r="EO18" s="265"/>
      <c r="EP18" s="265"/>
      <c r="EQ18" s="265"/>
      <c r="ER18" s="265"/>
      <c r="ES18" s="265"/>
      <c r="ET18" s="265"/>
      <c r="EU18" s="265"/>
      <c r="EV18" s="265"/>
      <c r="EW18" s="265"/>
      <c r="EX18" s="265"/>
      <c r="EY18" s="266"/>
    </row>
    <row r="19" spans="1:155" ht="22.5" hidden="1" customHeight="1" x14ac:dyDescent="0.2">
      <c r="A19" s="276" t="s">
        <v>75</v>
      </c>
      <c r="B19" s="277"/>
      <c r="C19" s="277"/>
      <c r="D19" s="277"/>
      <c r="E19" s="277"/>
      <c r="F19" s="278"/>
      <c r="G19" s="288" t="s">
        <v>76</v>
      </c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  <c r="AH19" s="289"/>
      <c r="AI19" s="289"/>
      <c r="AJ19" s="289"/>
      <c r="AK19" s="289"/>
      <c r="AL19" s="289"/>
      <c r="AM19" s="289"/>
      <c r="AN19" s="290"/>
      <c r="AO19" s="261">
        <v>0</v>
      </c>
      <c r="AP19" s="262"/>
      <c r="AQ19" s="262"/>
      <c r="AR19" s="262"/>
      <c r="AS19" s="262"/>
      <c r="AT19" s="262"/>
      <c r="AU19" s="262"/>
      <c r="AV19" s="262"/>
      <c r="AW19" s="263"/>
      <c r="AX19" s="261">
        <v>0</v>
      </c>
      <c r="AY19" s="262"/>
      <c r="AZ19" s="262"/>
      <c r="BA19" s="262"/>
      <c r="BB19" s="262"/>
      <c r="BC19" s="262"/>
      <c r="BD19" s="262"/>
      <c r="BE19" s="262"/>
      <c r="BF19" s="263"/>
      <c r="BG19" s="261"/>
      <c r="BH19" s="262"/>
      <c r="BI19" s="262"/>
      <c r="BJ19" s="262"/>
      <c r="BK19" s="262"/>
      <c r="BL19" s="262"/>
      <c r="BM19" s="262"/>
      <c r="BN19" s="262"/>
      <c r="BO19" s="263"/>
      <c r="BP19" s="261"/>
      <c r="BQ19" s="262"/>
      <c r="BR19" s="262"/>
      <c r="BS19" s="262"/>
      <c r="BT19" s="262"/>
      <c r="BU19" s="262"/>
      <c r="BV19" s="262"/>
      <c r="BW19" s="262"/>
      <c r="BX19" s="263"/>
      <c r="BY19" s="261"/>
      <c r="BZ19" s="262"/>
      <c r="CA19" s="262"/>
      <c r="CB19" s="262"/>
      <c r="CC19" s="262"/>
      <c r="CD19" s="262"/>
      <c r="CE19" s="262"/>
      <c r="CF19" s="262"/>
      <c r="CG19" s="263"/>
      <c r="CH19" s="261"/>
      <c r="CI19" s="262"/>
      <c r="CJ19" s="262"/>
      <c r="CK19" s="262"/>
      <c r="CL19" s="262"/>
      <c r="CM19" s="262"/>
      <c r="CN19" s="262"/>
      <c r="CO19" s="262"/>
      <c r="CP19" s="263"/>
      <c r="CQ19" s="261"/>
      <c r="CR19" s="262"/>
      <c r="CS19" s="262"/>
      <c r="CT19" s="262"/>
      <c r="CU19" s="262"/>
      <c r="CV19" s="262"/>
      <c r="CW19" s="262"/>
      <c r="CX19" s="262"/>
      <c r="CY19" s="263"/>
      <c r="CZ19" s="261"/>
      <c r="DA19" s="262"/>
      <c r="DB19" s="262"/>
      <c r="DC19" s="262"/>
      <c r="DD19" s="262"/>
      <c r="DE19" s="262"/>
      <c r="DF19" s="262"/>
      <c r="DG19" s="262"/>
      <c r="DH19" s="263"/>
      <c r="DI19" s="261"/>
      <c r="DJ19" s="262"/>
      <c r="DK19" s="262"/>
      <c r="DL19" s="262"/>
      <c r="DM19" s="262"/>
      <c r="DN19" s="262"/>
      <c r="DO19" s="262"/>
      <c r="DP19" s="262"/>
      <c r="DQ19" s="263"/>
      <c r="DR19" s="261"/>
      <c r="DS19" s="262"/>
      <c r="DT19" s="262"/>
      <c r="DU19" s="262"/>
      <c r="DV19" s="262"/>
      <c r="DW19" s="262"/>
      <c r="DX19" s="262"/>
      <c r="DY19" s="262"/>
      <c r="DZ19" s="263"/>
      <c r="EA19" s="264"/>
      <c r="EB19" s="265"/>
      <c r="EC19" s="265"/>
      <c r="ED19" s="265"/>
      <c r="EE19" s="265"/>
      <c r="EF19" s="265"/>
      <c r="EG19" s="265"/>
      <c r="EH19" s="265"/>
      <c r="EI19" s="265"/>
      <c r="EJ19" s="265"/>
      <c r="EK19" s="265"/>
      <c r="EL19" s="265"/>
      <c r="EM19" s="265"/>
      <c r="EN19" s="265"/>
      <c r="EO19" s="265"/>
      <c r="EP19" s="265"/>
      <c r="EQ19" s="265"/>
      <c r="ER19" s="265"/>
      <c r="ES19" s="265"/>
      <c r="ET19" s="265"/>
      <c r="EU19" s="265"/>
      <c r="EV19" s="265"/>
      <c r="EW19" s="265"/>
      <c r="EX19" s="265"/>
      <c r="EY19" s="266"/>
    </row>
    <row r="20" spans="1:155" ht="10.5" customHeight="1" x14ac:dyDescent="0.2">
      <c r="A20" s="276" t="s">
        <v>77</v>
      </c>
      <c r="B20" s="277"/>
      <c r="C20" s="277"/>
      <c r="D20" s="277"/>
      <c r="E20" s="277"/>
      <c r="F20" s="278"/>
      <c r="G20" s="288" t="s">
        <v>78</v>
      </c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90"/>
      <c r="AO20" s="261">
        <v>0</v>
      </c>
      <c r="AP20" s="262"/>
      <c r="AQ20" s="262"/>
      <c r="AR20" s="262"/>
      <c r="AS20" s="262"/>
      <c r="AT20" s="262"/>
      <c r="AU20" s="262"/>
      <c r="AV20" s="262"/>
      <c r="AW20" s="263"/>
      <c r="AX20" s="261">
        <v>0</v>
      </c>
      <c r="AY20" s="262"/>
      <c r="AZ20" s="262"/>
      <c r="BA20" s="262"/>
      <c r="BB20" s="262"/>
      <c r="BC20" s="262"/>
      <c r="BD20" s="262"/>
      <c r="BE20" s="262"/>
      <c r="BF20" s="263"/>
      <c r="BG20" s="261"/>
      <c r="BH20" s="262"/>
      <c r="BI20" s="262"/>
      <c r="BJ20" s="262"/>
      <c r="BK20" s="262"/>
      <c r="BL20" s="262"/>
      <c r="BM20" s="262"/>
      <c r="BN20" s="262"/>
      <c r="BO20" s="263"/>
      <c r="BP20" s="261"/>
      <c r="BQ20" s="262"/>
      <c r="BR20" s="262"/>
      <c r="BS20" s="262"/>
      <c r="BT20" s="262"/>
      <c r="BU20" s="262"/>
      <c r="BV20" s="262"/>
      <c r="BW20" s="262"/>
      <c r="BX20" s="263"/>
      <c r="BY20" s="261"/>
      <c r="BZ20" s="262"/>
      <c r="CA20" s="262"/>
      <c r="CB20" s="262"/>
      <c r="CC20" s="262"/>
      <c r="CD20" s="262"/>
      <c r="CE20" s="262"/>
      <c r="CF20" s="262"/>
      <c r="CG20" s="263"/>
      <c r="CH20" s="261"/>
      <c r="CI20" s="262"/>
      <c r="CJ20" s="262"/>
      <c r="CK20" s="262"/>
      <c r="CL20" s="262"/>
      <c r="CM20" s="262"/>
      <c r="CN20" s="262"/>
      <c r="CO20" s="262"/>
      <c r="CP20" s="263"/>
      <c r="CQ20" s="261"/>
      <c r="CR20" s="262"/>
      <c r="CS20" s="262"/>
      <c r="CT20" s="262"/>
      <c r="CU20" s="262"/>
      <c r="CV20" s="262"/>
      <c r="CW20" s="262"/>
      <c r="CX20" s="262"/>
      <c r="CY20" s="263"/>
      <c r="CZ20" s="261"/>
      <c r="DA20" s="262"/>
      <c r="DB20" s="262"/>
      <c r="DC20" s="262"/>
      <c r="DD20" s="262"/>
      <c r="DE20" s="262"/>
      <c r="DF20" s="262"/>
      <c r="DG20" s="262"/>
      <c r="DH20" s="263"/>
      <c r="DI20" s="261"/>
      <c r="DJ20" s="262"/>
      <c r="DK20" s="262"/>
      <c r="DL20" s="262"/>
      <c r="DM20" s="262"/>
      <c r="DN20" s="262"/>
      <c r="DO20" s="262"/>
      <c r="DP20" s="262"/>
      <c r="DQ20" s="263"/>
      <c r="DR20" s="261"/>
      <c r="DS20" s="262"/>
      <c r="DT20" s="262"/>
      <c r="DU20" s="262"/>
      <c r="DV20" s="262"/>
      <c r="DW20" s="262"/>
      <c r="DX20" s="262"/>
      <c r="DY20" s="262"/>
      <c r="DZ20" s="263"/>
      <c r="EA20" s="264"/>
      <c r="EB20" s="265"/>
      <c r="EC20" s="265"/>
      <c r="ED20" s="265"/>
      <c r="EE20" s="265"/>
      <c r="EF20" s="265"/>
      <c r="EG20" s="265"/>
      <c r="EH20" s="265"/>
      <c r="EI20" s="265"/>
      <c r="EJ20" s="265"/>
      <c r="EK20" s="265"/>
      <c r="EL20" s="265"/>
      <c r="EM20" s="265"/>
      <c r="EN20" s="265"/>
      <c r="EO20" s="265"/>
      <c r="EP20" s="265"/>
      <c r="EQ20" s="265"/>
      <c r="ER20" s="265"/>
      <c r="ES20" s="265"/>
      <c r="ET20" s="265"/>
      <c r="EU20" s="265"/>
      <c r="EV20" s="265"/>
      <c r="EW20" s="265"/>
      <c r="EX20" s="265"/>
      <c r="EY20" s="266"/>
    </row>
    <row r="21" spans="1:155" x14ac:dyDescent="0.2">
      <c r="A21" s="276" t="s">
        <v>79</v>
      </c>
      <c r="B21" s="277"/>
      <c r="C21" s="277"/>
      <c r="D21" s="277"/>
      <c r="E21" s="277"/>
      <c r="F21" s="278"/>
      <c r="G21" s="288" t="s">
        <v>80</v>
      </c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89"/>
      <c r="AM21" s="289"/>
      <c r="AN21" s="290"/>
      <c r="AO21" s="261">
        <v>134.96650000000002</v>
      </c>
      <c r="AP21" s="262"/>
      <c r="AQ21" s="262"/>
      <c r="AR21" s="262"/>
      <c r="AS21" s="262"/>
      <c r="AT21" s="262"/>
      <c r="AU21" s="262"/>
      <c r="AV21" s="262"/>
      <c r="AW21" s="263"/>
      <c r="AX21" s="261">
        <v>118.37993261000001</v>
      </c>
      <c r="AY21" s="262"/>
      <c r="AZ21" s="262"/>
      <c r="BA21" s="262"/>
      <c r="BB21" s="262"/>
      <c r="BC21" s="262"/>
      <c r="BD21" s="262"/>
      <c r="BE21" s="262"/>
      <c r="BF21" s="263"/>
      <c r="BG21" s="261">
        <v>24.279500000000002</v>
      </c>
      <c r="BH21" s="262"/>
      <c r="BI21" s="262"/>
      <c r="BJ21" s="262"/>
      <c r="BK21" s="262"/>
      <c r="BL21" s="262"/>
      <c r="BM21" s="262"/>
      <c r="BN21" s="262"/>
      <c r="BO21" s="263"/>
      <c r="BP21" s="261">
        <v>17.930186670000001</v>
      </c>
      <c r="BQ21" s="262"/>
      <c r="BR21" s="262"/>
      <c r="BS21" s="262"/>
      <c r="BT21" s="262"/>
      <c r="BU21" s="262"/>
      <c r="BV21" s="262"/>
      <c r="BW21" s="262"/>
      <c r="BX21" s="263"/>
      <c r="BY21" s="261">
        <v>41.150750000000009</v>
      </c>
      <c r="BZ21" s="262"/>
      <c r="CA21" s="262"/>
      <c r="CB21" s="262"/>
      <c r="CC21" s="262"/>
      <c r="CD21" s="262"/>
      <c r="CE21" s="262"/>
      <c r="CF21" s="262"/>
      <c r="CG21" s="263"/>
      <c r="CH21" s="261">
        <v>18.216386339999985</v>
      </c>
      <c r="CI21" s="262"/>
      <c r="CJ21" s="262"/>
      <c r="CK21" s="262"/>
      <c r="CL21" s="262"/>
      <c r="CM21" s="262"/>
      <c r="CN21" s="262"/>
      <c r="CO21" s="262"/>
      <c r="CP21" s="263"/>
      <c r="CQ21" s="261">
        <v>40.72075000000001</v>
      </c>
      <c r="CR21" s="262"/>
      <c r="CS21" s="262"/>
      <c r="CT21" s="262"/>
      <c r="CU21" s="262"/>
      <c r="CV21" s="262"/>
      <c r="CW21" s="262"/>
      <c r="CX21" s="262"/>
      <c r="CY21" s="263"/>
      <c r="CZ21" s="261">
        <v>2.0299999999999994</v>
      </c>
      <c r="DA21" s="262"/>
      <c r="DB21" s="262"/>
      <c r="DC21" s="262"/>
      <c r="DD21" s="262"/>
      <c r="DE21" s="262"/>
      <c r="DF21" s="262"/>
      <c r="DG21" s="262"/>
      <c r="DH21" s="263"/>
      <c r="DI21" s="261">
        <v>28.815499999999997</v>
      </c>
      <c r="DJ21" s="262"/>
      <c r="DK21" s="262"/>
      <c r="DL21" s="262"/>
      <c r="DM21" s="262"/>
      <c r="DN21" s="262"/>
      <c r="DO21" s="262"/>
      <c r="DP21" s="262"/>
      <c r="DQ21" s="263"/>
      <c r="DR21" s="261">
        <v>80.203359600000027</v>
      </c>
      <c r="DS21" s="262"/>
      <c r="DT21" s="262"/>
      <c r="DU21" s="262"/>
      <c r="DV21" s="262"/>
      <c r="DW21" s="262"/>
      <c r="DX21" s="262"/>
      <c r="DY21" s="262"/>
      <c r="DZ21" s="263"/>
      <c r="EA21" s="264"/>
      <c r="EB21" s="265"/>
      <c r="EC21" s="265"/>
      <c r="ED21" s="265"/>
      <c r="EE21" s="265"/>
      <c r="EF21" s="265"/>
      <c r="EG21" s="265"/>
      <c r="EH21" s="265"/>
      <c r="EI21" s="265"/>
      <c r="EJ21" s="265"/>
      <c r="EK21" s="265"/>
      <c r="EL21" s="265"/>
      <c r="EM21" s="265"/>
      <c r="EN21" s="265"/>
      <c r="EO21" s="265"/>
      <c r="EP21" s="265"/>
      <c r="EQ21" s="265"/>
      <c r="ER21" s="265"/>
      <c r="ES21" s="265"/>
      <c r="ET21" s="265"/>
      <c r="EU21" s="265"/>
      <c r="EV21" s="265"/>
      <c r="EW21" s="265"/>
      <c r="EX21" s="265"/>
      <c r="EY21" s="266"/>
    </row>
    <row r="22" spans="1:155" ht="10.5" customHeight="1" x14ac:dyDescent="0.2">
      <c r="A22" s="276" t="s">
        <v>81</v>
      </c>
      <c r="B22" s="277"/>
      <c r="C22" s="277"/>
      <c r="D22" s="277"/>
      <c r="E22" s="277"/>
      <c r="F22" s="278"/>
      <c r="G22" s="288" t="s">
        <v>82</v>
      </c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89"/>
      <c r="AG22" s="289"/>
      <c r="AH22" s="289"/>
      <c r="AI22" s="289"/>
      <c r="AJ22" s="289"/>
      <c r="AK22" s="289"/>
      <c r="AL22" s="289"/>
      <c r="AM22" s="289"/>
      <c r="AN22" s="290"/>
      <c r="AO22" s="261">
        <v>134.96650000000002</v>
      </c>
      <c r="AP22" s="262"/>
      <c r="AQ22" s="262"/>
      <c r="AR22" s="262"/>
      <c r="AS22" s="262"/>
      <c r="AT22" s="262"/>
      <c r="AU22" s="262"/>
      <c r="AV22" s="262"/>
      <c r="AW22" s="263"/>
      <c r="AX22" s="261">
        <v>118.37993261000001</v>
      </c>
      <c r="AY22" s="262"/>
      <c r="AZ22" s="262"/>
      <c r="BA22" s="262"/>
      <c r="BB22" s="262"/>
      <c r="BC22" s="262"/>
      <c r="BD22" s="262"/>
      <c r="BE22" s="262"/>
      <c r="BF22" s="263"/>
      <c r="BG22" s="261">
        <v>24.279500000000002</v>
      </c>
      <c r="BH22" s="262"/>
      <c r="BI22" s="262"/>
      <c r="BJ22" s="262"/>
      <c r="BK22" s="262"/>
      <c r="BL22" s="262"/>
      <c r="BM22" s="262"/>
      <c r="BN22" s="262"/>
      <c r="BO22" s="263"/>
      <c r="BP22" s="261">
        <v>17.930186670000001</v>
      </c>
      <c r="BQ22" s="262"/>
      <c r="BR22" s="262"/>
      <c r="BS22" s="262"/>
      <c r="BT22" s="262"/>
      <c r="BU22" s="262"/>
      <c r="BV22" s="262"/>
      <c r="BW22" s="262"/>
      <c r="BX22" s="263"/>
      <c r="BY22" s="261">
        <v>41.150750000000009</v>
      </c>
      <c r="BZ22" s="262"/>
      <c r="CA22" s="262"/>
      <c r="CB22" s="262"/>
      <c r="CC22" s="262"/>
      <c r="CD22" s="262"/>
      <c r="CE22" s="262"/>
      <c r="CF22" s="262"/>
      <c r="CG22" s="263"/>
      <c r="CH22" s="261">
        <v>18.216386339999985</v>
      </c>
      <c r="CI22" s="262"/>
      <c r="CJ22" s="262"/>
      <c r="CK22" s="262"/>
      <c r="CL22" s="262"/>
      <c r="CM22" s="262"/>
      <c r="CN22" s="262"/>
      <c r="CO22" s="262"/>
      <c r="CP22" s="263"/>
      <c r="CQ22" s="261">
        <v>40.72075000000001</v>
      </c>
      <c r="CR22" s="262"/>
      <c r="CS22" s="262"/>
      <c r="CT22" s="262"/>
      <c r="CU22" s="262"/>
      <c r="CV22" s="262"/>
      <c r="CW22" s="262"/>
      <c r="CX22" s="262"/>
      <c r="CY22" s="263"/>
      <c r="CZ22" s="261">
        <v>2.0299999999999994</v>
      </c>
      <c r="DA22" s="262"/>
      <c r="DB22" s="262"/>
      <c r="DC22" s="262"/>
      <c r="DD22" s="262"/>
      <c r="DE22" s="262"/>
      <c r="DF22" s="262"/>
      <c r="DG22" s="262"/>
      <c r="DH22" s="263"/>
      <c r="DI22" s="261">
        <v>28.815499999999997</v>
      </c>
      <c r="DJ22" s="262"/>
      <c r="DK22" s="262"/>
      <c r="DL22" s="262"/>
      <c r="DM22" s="262"/>
      <c r="DN22" s="262"/>
      <c r="DO22" s="262"/>
      <c r="DP22" s="262"/>
      <c r="DQ22" s="263"/>
      <c r="DR22" s="261">
        <v>80.203359600000027</v>
      </c>
      <c r="DS22" s="262"/>
      <c r="DT22" s="262"/>
      <c r="DU22" s="262"/>
      <c r="DV22" s="262"/>
      <c r="DW22" s="262"/>
      <c r="DX22" s="262"/>
      <c r="DY22" s="262"/>
      <c r="DZ22" s="263"/>
      <c r="EA22" s="264"/>
      <c r="EB22" s="265"/>
      <c r="EC22" s="265"/>
      <c r="ED22" s="265"/>
      <c r="EE22" s="265"/>
      <c r="EF22" s="265"/>
      <c r="EG22" s="265"/>
      <c r="EH22" s="265"/>
      <c r="EI22" s="265"/>
      <c r="EJ22" s="265"/>
      <c r="EK22" s="265"/>
      <c r="EL22" s="265"/>
      <c r="EM22" s="265"/>
      <c r="EN22" s="265"/>
      <c r="EO22" s="265"/>
      <c r="EP22" s="265"/>
      <c r="EQ22" s="265"/>
      <c r="ER22" s="265"/>
      <c r="ES22" s="265"/>
      <c r="ET22" s="265"/>
      <c r="EU22" s="265"/>
      <c r="EV22" s="265"/>
      <c r="EW22" s="265"/>
      <c r="EX22" s="265"/>
      <c r="EY22" s="266"/>
    </row>
    <row r="23" spans="1:155" ht="10.5" customHeight="1" x14ac:dyDescent="0.2">
      <c r="A23" s="276" t="s">
        <v>83</v>
      </c>
      <c r="B23" s="277"/>
      <c r="C23" s="277"/>
      <c r="D23" s="277"/>
      <c r="E23" s="277"/>
      <c r="F23" s="278"/>
      <c r="G23" s="288" t="s">
        <v>84</v>
      </c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90"/>
      <c r="AO23" s="261">
        <v>0</v>
      </c>
      <c r="AP23" s="262"/>
      <c r="AQ23" s="262"/>
      <c r="AR23" s="262"/>
      <c r="AS23" s="262"/>
      <c r="AT23" s="262"/>
      <c r="AU23" s="262"/>
      <c r="AV23" s="262"/>
      <c r="AW23" s="263"/>
      <c r="AX23" s="261">
        <v>0</v>
      </c>
      <c r="AY23" s="262"/>
      <c r="AZ23" s="262"/>
      <c r="BA23" s="262"/>
      <c r="BB23" s="262"/>
      <c r="BC23" s="262"/>
      <c r="BD23" s="262"/>
      <c r="BE23" s="262"/>
      <c r="BF23" s="263"/>
      <c r="BG23" s="261"/>
      <c r="BH23" s="262"/>
      <c r="BI23" s="262"/>
      <c r="BJ23" s="262"/>
      <c r="BK23" s="262"/>
      <c r="BL23" s="262"/>
      <c r="BM23" s="262"/>
      <c r="BN23" s="262"/>
      <c r="BO23" s="263"/>
      <c r="BP23" s="261"/>
      <c r="BQ23" s="262"/>
      <c r="BR23" s="262"/>
      <c r="BS23" s="262"/>
      <c r="BT23" s="262"/>
      <c r="BU23" s="262"/>
      <c r="BV23" s="262"/>
      <c r="BW23" s="262"/>
      <c r="BX23" s="263"/>
      <c r="BY23" s="261"/>
      <c r="BZ23" s="262"/>
      <c r="CA23" s="262"/>
      <c r="CB23" s="262"/>
      <c r="CC23" s="262"/>
      <c r="CD23" s="262"/>
      <c r="CE23" s="262"/>
      <c r="CF23" s="262"/>
      <c r="CG23" s="263"/>
      <c r="CH23" s="261"/>
      <c r="CI23" s="262"/>
      <c r="CJ23" s="262"/>
      <c r="CK23" s="262"/>
      <c r="CL23" s="262"/>
      <c r="CM23" s="262"/>
      <c r="CN23" s="262"/>
      <c r="CO23" s="262"/>
      <c r="CP23" s="263"/>
      <c r="CQ23" s="261"/>
      <c r="CR23" s="262"/>
      <c r="CS23" s="262"/>
      <c r="CT23" s="262"/>
      <c r="CU23" s="262"/>
      <c r="CV23" s="262"/>
      <c r="CW23" s="262"/>
      <c r="CX23" s="262"/>
      <c r="CY23" s="263"/>
      <c r="CZ23" s="261"/>
      <c r="DA23" s="262"/>
      <c r="DB23" s="262"/>
      <c r="DC23" s="262"/>
      <c r="DD23" s="262"/>
      <c r="DE23" s="262"/>
      <c r="DF23" s="262"/>
      <c r="DG23" s="262"/>
      <c r="DH23" s="263"/>
      <c r="DI23" s="261"/>
      <c r="DJ23" s="262"/>
      <c r="DK23" s="262"/>
      <c r="DL23" s="262"/>
      <c r="DM23" s="262"/>
      <c r="DN23" s="262"/>
      <c r="DO23" s="262"/>
      <c r="DP23" s="262"/>
      <c r="DQ23" s="263"/>
      <c r="DR23" s="261"/>
      <c r="DS23" s="262"/>
      <c r="DT23" s="262"/>
      <c r="DU23" s="262"/>
      <c r="DV23" s="262"/>
      <c r="DW23" s="262"/>
      <c r="DX23" s="262"/>
      <c r="DY23" s="262"/>
      <c r="DZ23" s="263"/>
      <c r="EA23" s="264"/>
      <c r="EB23" s="265"/>
      <c r="EC23" s="265"/>
      <c r="ED23" s="265"/>
      <c r="EE23" s="265"/>
      <c r="EF23" s="265"/>
      <c r="EG23" s="265"/>
      <c r="EH23" s="265"/>
      <c r="EI23" s="265"/>
      <c r="EJ23" s="265"/>
      <c r="EK23" s="265"/>
      <c r="EL23" s="265"/>
      <c r="EM23" s="265"/>
      <c r="EN23" s="265"/>
      <c r="EO23" s="265"/>
      <c r="EP23" s="265"/>
      <c r="EQ23" s="265"/>
      <c r="ER23" s="265"/>
      <c r="ES23" s="265"/>
      <c r="ET23" s="265"/>
      <c r="EU23" s="265"/>
      <c r="EV23" s="265"/>
      <c r="EW23" s="265"/>
      <c r="EX23" s="265"/>
      <c r="EY23" s="266"/>
    </row>
    <row r="24" spans="1:155" ht="21.75" customHeight="1" x14ac:dyDescent="0.2">
      <c r="A24" s="276" t="s">
        <v>85</v>
      </c>
      <c r="B24" s="277"/>
      <c r="C24" s="277"/>
      <c r="D24" s="277"/>
      <c r="E24" s="277"/>
      <c r="F24" s="278"/>
      <c r="G24" s="288" t="s">
        <v>86</v>
      </c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90"/>
      <c r="AO24" s="261">
        <v>0</v>
      </c>
      <c r="AP24" s="262"/>
      <c r="AQ24" s="262"/>
      <c r="AR24" s="262"/>
      <c r="AS24" s="262"/>
      <c r="AT24" s="262"/>
      <c r="AU24" s="262"/>
      <c r="AV24" s="262"/>
      <c r="AW24" s="263"/>
      <c r="AX24" s="261">
        <v>0</v>
      </c>
      <c r="AY24" s="262"/>
      <c r="AZ24" s="262"/>
      <c r="BA24" s="262"/>
      <c r="BB24" s="262"/>
      <c r="BC24" s="262"/>
      <c r="BD24" s="262"/>
      <c r="BE24" s="262"/>
      <c r="BF24" s="263"/>
      <c r="BG24" s="261"/>
      <c r="BH24" s="262"/>
      <c r="BI24" s="262"/>
      <c r="BJ24" s="262"/>
      <c r="BK24" s="262"/>
      <c r="BL24" s="262"/>
      <c r="BM24" s="262"/>
      <c r="BN24" s="262"/>
      <c r="BO24" s="263"/>
      <c r="BP24" s="261"/>
      <c r="BQ24" s="262"/>
      <c r="BR24" s="262"/>
      <c r="BS24" s="262"/>
      <c r="BT24" s="262"/>
      <c r="BU24" s="262"/>
      <c r="BV24" s="262"/>
      <c r="BW24" s="262"/>
      <c r="BX24" s="263"/>
      <c r="BY24" s="261"/>
      <c r="BZ24" s="262"/>
      <c r="CA24" s="262"/>
      <c r="CB24" s="262"/>
      <c r="CC24" s="262"/>
      <c r="CD24" s="262"/>
      <c r="CE24" s="262"/>
      <c r="CF24" s="262"/>
      <c r="CG24" s="263"/>
      <c r="CH24" s="261"/>
      <c r="CI24" s="262"/>
      <c r="CJ24" s="262"/>
      <c r="CK24" s="262"/>
      <c r="CL24" s="262"/>
      <c r="CM24" s="262"/>
      <c r="CN24" s="262"/>
      <c r="CO24" s="262"/>
      <c r="CP24" s="263"/>
      <c r="CQ24" s="261"/>
      <c r="CR24" s="262"/>
      <c r="CS24" s="262"/>
      <c r="CT24" s="262"/>
      <c r="CU24" s="262"/>
      <c r="CV24" s="262"/>
      <c r="CW24" s="262"/>
      <c r="CX24" s="262"/>
      <c r="CY24" s="263"/>
      <c r="CZ24" s="261"/>
      <c r="DA24" s="262"/>
      <c r="DB24" s="262"/>
      <c r="DC24" s="262"/>
      <c r="DD24" s="262"/>
      <c r="DE24" s="262"/>
      <c r="DF24" s="262"/>
      <c r="DG24" s="262"/>
      <c r="DH24" s="263"/>
      <c r="DI24" s="261"/>
      <c r="DJ24" s="262"/>
      <c r="DK24" s="262"/>
      <c r="DL24" s="262"/>
      <c r="DM24" s="262"/>
      <c r="DN24" s="262"/>
      <c r="DO24" s="262"/>
      <c r="DP24" s="262"/>
      <c r="DQ24" s="263"/>
      <c r="DR24" s="261"/>
      <c r="DS24" s="262"/>
      <c r="DT24" s="262"/>
      <c r="DU24" s="262"/>
      <c r="DV24" s="262"/>
      <c r="DW24" s="262"/>
      <c r="DX24" s="262"/>
      <c r="DY24" s="262"/>
      <c r="DZ24" s="263"/>
      <c r="EA24" s="264"/>
      <c r="EB24" s="265"/>
      <c r="EC24" s="265"/>
      <c r="ED24" s="265"/>
      <c r="EE24" s="265"/>
      <c r="EF24" s="265"/>
      <c r="EG24" s="265"/>
      <c r="EH24" s="265"/>
      <c r="EI24" s="265"/>
      <c r="EJ24" s="265"/>
      <c r="EK24" s="265"/>
      <c r="EL24" s="265"/>
      <c r="EM24" s="265"/>
      <c r="EN24" s="265"/>
      <c r="EO24" s="265"/>
      <c r="EP24" s="265"/>
      <c r="EQ24" s="265"/>
      <c r="ER24" s="265"/>
      <c r="ES24" s="265"/>
      <c r="ET24" s="265"/>
      <c r="EU24" s="265"/>
      <c r="EV24" s="265"/>
      <c r="EW24" s="265"/>
      <c r="EX24" s="265"/>
      <c r="EY24" s="266"/>
    </row>
    <row r="25" spans="1:155" ht="10.5" customHeight="1" x14ac:dyDescent="0.2">
      <c r="A25" s="276" t="s">
        <v>87</v>
      </c>
      <c r="B25" s="277"/>
      <c r="C25" s="277"/>
      <c r="D25" s="277"/>
      <c r="E25" s="277"/>
      <c r="F25" s="278"/>
      <c r="G25" s="288" t="s">
        <v>88</v>
      </c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90"/>
      <c r="AO25" s="261">
        <v>24.293970000000005</v>
      </c>
      <c r="AP25" s="262"/>
      <c r="AQ25" s="262"/>
      <c r="AR25" s="262"/>
      <c r="AS25" s="262"/>
      <c r="AT25" s="262"/>
      <c r="AU25" s="262"/>
      <c r="AV25" s="262"/>
      <c r="AW25" s="263"/>
      <c r="AX25" s="261">
        <v>26.793740014200004</v>
      </c>
      <c r="AY25" s="262"/>
      <c r="AZ25" s="262"/>
      <c r="BA25" s="262"/>
      <c r="BB25" s="262"/>
      <c r="BC25" s="262"/>
      <c r="BD25" s="262"/>
      <c r="BE25" s="262"/>
      <c r="BF25" s="263"/>
      <c r="BG25" s="261">
        <v>4.3703099999999999</v>
      </c>
      <c r="BH25" s="262"/>
      <c r="BI25" s="262"/>
      <c r="BJ25" s="262"/>
      <c r="BK25" s="262"/>
      <c r="BL25" s="262"/>
      <c r="BM25" s="262"/>
      <c r="BN25" s="262"/>
      <c r="BO25" s="263"/>
      <c r="BP25" s="261">
        <v>4.6855031165999996</v>
      </c>
      <c r="BQ25" s="262"/>
      <c r="BR25" s="262"/>
      <c r="BS25" s="262"/>
      <c r="BT25" s="262"/>
      <c r="BU25" s="262"/>
      <c r="BV25" s="262"/>
      <c r="BW25" s="262"/>
      <c r="BX25" s="263"/>
      <c r="BY25" s="261">
        <v>7.4071350000000029</v>
      </c>
      <c r="BZ25" s="262"/>
      <c r="CA25" s="262"/>
      <c r="CB25" s="262"/>
      <c r="CC25" s="262"/>
      <c r="CD25" s="262"/>
      <c r="CE25" s="262"/>
      <c r="CF25" s="262"/>
      <c r="CG25" s="263"/>
      <c r="CH25" s="261">
        <v>4.1178377861999982</v>
      </c>
      <c r="CI25" s="262"/>
      <c r="CJ25" s="262"/>
      <c r="CK25" s="262"/>
      <c r="CL25" s="262"/>
      <c r="CM25" s="262"/>
      <c r="CN25" s="262"/>
      <c r="CO25" s="262"/>
      <c r="CP25" s="263"/>
      <c r="CQ25" s="261">
        <v>7.3297350000000012</v>
      </c>
      <c r="CR25" s="262"/>
      <c r="CS25" s="262"/>
      <c r="CT25" s="262"/>
      <c r="CU25" s="262"/>
      <c r="CV25" s="262"/>
      <c r="CW25" s="262"/>
      <c r="CX25" s="262"/>
      <c r="CY25" s="263"/>
      <c r="CZ25" s="261">
        <v>0.36539999999999995</v>
      </c>
      <c r="DA25" s="262"/>
      <c r="DB25" s="262"/>
      <c r="DC25" s="262"/>
      <c r="DD25" s="262"/>
      <c r="DE25" s="262"/>
      <c r="DF25" s="262"/>
      <c r="DG25" s="262"/>
      <c r="DH25" s="263"/>
      <c r="DI25" s="261">
        <v>5.1867899999999993</v>
      </c>
      <c r="DJ25" s="262"/>
      <c r="DK25" s="262"/>
      <c r="DL25" s="262"/>
      <c r="DM25" s="262"/>
      <c r="DN25" s="262"/>
      <c r="DO25" s="262"/>
      <c r="DP25" s="262"/>
      <c r="DQ25" s="263"/>
      <c r="DR25" s="261">
        <v>17.624999111400008</v>
      </c>
      <c r="DS25" s="262"/>
      <c r="DT25" s="262"/>
      <c r="DU25" s="262"/>
      <c r="DV25" s="262"/>
      <c r="DW25" s="262"/>
      <c r="DX25" s="262"/>
      <c r="DY25" s="262"/>
      <c r="DZ25" s="263"/>
      <c r="EA25" s="264"/>
      <c r="EB25" s="265"/>
      <c r="EC25" s="265"/>
      <c r="ED25" s="265"/>
      <c r="EE25" s="265"/>
      <c r="EF25" s="265"/>
      <c r="EG25" s="265"/>
      <c r="EH25" s="265"/>
      <c r="EI25" s="265"/>
      <c r="EJ25" s="265"/>
      <c r="EK25" s="265"/>
      <c r="EL25" s="265"/>
      <c r="EM25" s="265"/>
      <c r="EN25" s="265"/>
      <c r="EO25" s="265"/>
      <c r="EP25" s="265"/>
      <c r="EQ25" s="265"/>
      <c r="ER25" s="265"/>
      <c r="ES25" s="265"/>
      <c r="ET25" s="265"/>
      <c r="EU25" s="265"/>
      <c r="EV25" s="265"/>
      <c r="EW25" s="265"/>
      <c r="EX25" s="265"/>
      <c r="EY25" s="266"/>
    </row>
    <row r="26" spans="1:155" ht="21" customHeight="1" x14ac:dyDescent="0.2">
      <c r="A26" s="276" t="s">
        <v>89</v>
      </c>
      <c r="B26" s="277"/>
      <c r="C26" s="277"/>
      <c r="D26" s="277"/>
      <c r="E26" s="277"/>
      <c r="F26" s="278"/>
      <c r="G26" s="288" t="s">
        <v>124</v>
      </c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90"/>
      <c r="AO26" s="261">
        <v>0</v>
      </c>
      <c r="AP26" s="262"/>
      <c r="AQ26" s="262"/>
      <c r="AR26" s="262"/>
      <c r="AS26" s="262"/>
      <c r="AT26" s="262"/>
      <c r="AU26" s="262"/>
      <c r="AV26" s="262"/>
      <c r="AW26" s="263"/>
      <c r="AX26" s="261">
        <v>30.47417858</v>
      </c>
      <c r="AY26" s="262"/>
      <c r="AZ26" s="262"/>
      <c r="BA26" s="262"/>
      <c r="BB26" s="262"/>
      <c r="BC26" s="262"/>
      <c r="BD26" s="262"/>
      <c r="BE26" s="262"/>
      <c r="BF26" s="263"/>
      <c r="BG26" s="261">
        <v>0</v>
      </c>
      <c r="BH26" s="262"/>
      <c r="BI26" s="262"/>
      <c r="BJ26" s="262"/>
      <c r="BK26" s="262"/>
      <c r="BL26" s="262"/>
      <c r="BM26" s="262"/>
      <c r="BN26" s="262"/>
      <c r="BO26" s="263"/>
      <c r="BP26" s="261">
        <v>8.1003861999999991</v>
      </c>
      <c r="BQ26" s="262"/>
      <c r="BR26" s="262"/>
      <c r="BS26" s="262"/>
      <c r="BT26" s="262"/>
      <c r="BU26" s="262"/>
      <c r="BV26" s="262"/>
      <c r="BW26" s="262"/>
      <c r="BX26" s="263"/>
      <c r="BY26" s="261">
        <v>0</v>
      </c>
      <c r="BZ26" s="262"/>
      <c r="CA26" s="262"/>
      <c r="CB26" s="262"/>
      <c r="CC26" s="262"/>
      <c r="CD26" s="262"/>
      <c r="CE26" s="262"/>
      <c r="CF26" s="262"/>
      <c r="CG26" s="263"/>
      <c r="CH26" s="261">
        <v>4.6604902500000005</v>
      </c>
      <c r="CI26" s="262"/>
      <c r="CJ26" s="262"/>
      <c r="CK26" s="262"/>
      <c r="CL26" s="262"/>
      <c r="CM26" s="262"/>
      <c r="CN26" s="262"/>
      <c r="CO26" s="262"/>
      <c r="CP26" s="263"/>
      <c r="CQ26" s="261">
        <v>0</v>
      </c>
      <c r="CR26" s="262"/>
      <c r="CS26" s="262"/>
      <c r="CT26" s="262"/>
      <c r="CU26" s="262"/>
      <c r="CV26" s="262"/>
      <c r="CW26" s="262"/>
      <c r="CX26" s="262"/>
      <c r="CY26" s="263"/>
      <c r="CZ26" s="261"/>
      <c r="DA26" s="262"/>
      <c r="DB26" s="262"/>
      <c r="DC26" s="262"/>
      <c r="DD26" s="262"/>
      <c r="DE26" s="262"/>
      <c r="DF26" s="262"/>
      <c r="DG26" s="262"/>
      <c r="DH26" s="263"/>
      <c r="DI26" s="261">
        <v>0</v>
      </c>
      <c r="DJ26" s="262"/>
      <c r="DK26" s="262"/>
      <c r="DL26" s="262"/>
      <c r="DM26" s="262"/>
      <c r="DN26" s="262"/>
      <c r="DO26" s="262"/>
      <c r="DP26" s="262"/>
      <c r="DQ26" s="263"/>
      <c r="DR26" s="261">
        <v>17.713302129999999</v>
      </c>
      <c r="DS26" s="262"/>
      <c r="DT26" s="262"/>
      <c r="DU26" s="262"/>
      <c r="DV26" s="262"/>
      <c r="DW26" s="262"/>
      <c r="DX26" s="262"/>
      <c r="DY26" s="262"/>
      <c r="DZ26" s="263"/>
      <c r="EA26" s="264"/>
      <c r="EB26" s="265"/>
      <c r="EC26" s="265"/>
      <c r="ED26" s="265"/>
      <c r="EE26" s="265"/>
      <c r="EF26" s="265"/>
      <c r="EG26" s="265"/>
      <c r="EH26" s="265"/>
      <c r="EI26" s="265"/>
      <c r="EJ26" s="265"/>
      <c r="EK26" s="265"/>
      <c r="EL26" s="265"/>
      <c r="EM26" s="265"/>
      <c r="EN26" s="265"/>
      <c r="EO26" s="265"/>
      <c r="EP26" s="265"/>
      <c r="EQ26" s="265"/>
      <c r="ER26" s="265"/>
      <c r="ES26" s="265"/>
      <c r="ET26" s="265"/>
      <c r="EU26" s="265"/>
      <c r="EV26" s="265"/>
      <c r="EW26" s="265"/>
      <c r="EX26" s="265"/>
      <c r="EY26" s="266"/>
    </row>
    <row r="27" spans="1:155" ht="10.5" customHeight="1" x14ac:dyDescent="0.2">
      <c r="A27" s="276" t="s">
        <v>90</v>
      </c>
      <c r="B27" s="277"/>
      <c r="C27" s="277"/>
      <c r="D27" s="277"/>
      <c r="E27" s="277"/>
      <c r="F27" s="278"/>
      <c r="G27" s="288" t="s">
        <v>91</v>
      </c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89"/>
      <c r="AN27" s="290"/>
      <c r="AO27" s="261"/>
      <c r="AP27" s="262"/>
      <c r="AQ27" s="262"/>
      <c r="AR27" s="262"/>
      <c r="AS27" s="262"/>
      <c r="AT27" s="262"/>
      <c r="AU27" s="262"/>
      <c r="AV27" s="262"/>
      <c r="AW27" s="263"/>
      <c r="AX27" s="261"/>
      <c r="AY27" s="262"/>
      <c r="AZ27" s="262"/>
      <c r="BA27" s="262"/>
      <c r="BB27" s="262"/>
      <c r="BC27" s="262"/>
      <c r="BD27" s="262"/>
      <c r="BE27" s="262"/>
      <c r="BF27" s="263"/>
      <c r="BG27" s="261"/>
      <c r="BH27" s="262"/>
      <c r="BI27" s="262"/>
      <c r="BJ27" s="262"/>
      <c r="BK27" s="262"/>
      <c r="BL27" s="262"/>
      <c r="BM27" s="262"/>
      <c r="BN27" s="262"/>
      <c r="BO27" s="263"/>
      <c r="BP27" s="261"/>
      <c r="BQ27" s="262"/>
      <c r="BR27" s="262"/>
      <c r="BS27" s="262"/>
      <c r="BT27" s="262"/>
      <c r="BU27" s="262"/>
      <c r="BV27" s="262"/>
      <c r="BW27" s="262"/>
      <c r="BX27" s="263"/>
      <c r="BY27" s="261"/>
      <c r="BZ27" s="262"/>
      <c r="CA27" s="262"/>
      <c r="CB27" s="262"/>
      <c r="CC27" s="262"/>
      <c r="CD27" s="262"/>
      <c r="CE27" s="262"/>
      <c r="CF27" s="262"/>
      <c r="CG27" s="263"/>
      <c r="CH27" s="261"/>
      <c r="CI27" s="262"/>
      <c r="CJ27" s="262"/>
      <c r="CK27" s="262"/>
      <c r="CL27" s="262"/>
      <c r="CM27" s="262"/>
      <c r="CN27" s="262"/>
      <c r="CO27" s="262"/>
      <c r="CP27" s="263"/>
      <c r="CQ27" s="261"/>
      <c r="CR27" s="262"/>
      <c r="CS27" s="262"/>
      <c r="CT27" s="262"/>
      <c r="CU27" s="262"/>
      <c r="CV27" s="262"/>
      <c r="CW27" s="262"/>
      <c r="CX27" s="262"/>
      <c r="CY27" s="263"/>
      <c r="CZ27" s="261"/>
      <c r="DA27" s="262"/>
      <c r="DB27" s="262"/>
      <c r="DC27" s="262"/>
      <c r="DD27" s="262"/>
      <c r="DE27" s="262"/>
      <c r="DF27" s="262"/>
      <c r="DG27" s="262"/>
      <c r="DH27" s="263"/>
      <c r="DI27" s="261"/>
      <c r="DJ27" s="262"/>
      <c r="DK27" s="262"/>
      <c r="DL27" s="262"/>
      <c r="DM27" s="262"/>
      <c r="DN27" s="262"/>
      <c r="DO27" s="262"/>
      <c r="DP27" s="262"/>
      <c r="DQ27" s="263"/>
      <c r="DR27" s="261"/>
      <c r="DS27" s="262"/>
      <c r="DT27" s="262"/>
      <c r="DU27" s="262"/>
      <c r="DV27" s="262"/>
      <c r="DW27" s="262"/>
      <c r="DX27" s="262"/>
      <c r="DY27" s="262"/>
      <c r="DZ27" s="263"/>
      <c r="EA27" s="264"/>
      <c r="EB27" s="265"/>
      <c r="EC27" s="265"/>
      <c r="ED27" s="265"/>
      <c r="EE27" s="265"/>
      <c r="EF27" s="265"/>
      <c r="EG27" s="265"/>
      <c r="EH27" s="265"/>
      <c r="EI27" s="265"/>
      <c r="EJ27" s="265"/>
      <c r="EK27" s="265"/>
      <c r="EL27" s="265"/>
      <c r="EM27" s="265"/>
      <c r="EN27" s="265"/>
      <c r="EO27" s="265"/>
      <c r="EP27" s="265"/>
      <c r="EQ27" s="265"/>
      <c r="ER27" s="265"/>
      <c r="ES27" s="265"/>
      <c r="ET27" s="265"/>
      <c r="EU27" s="265"/>
      <c r="EV27" s="265"/>
      <c r="EW27" s="265"/>
      <c r="EX27" s="265"/>
      <c r="EY27" s="266"/>
    </row>
    <row r="28" spans="1:155" ht="10.5" customHeight="1" thickBot="1" x14ac:dyDescent="0.25">
      <c r="A28" s="312" t="s">
        <v>92</v>
      </c>
      <c r="B28" s="313"/>
      <c r="C28" s="313"/>
      <c r="D28" s="313"/>
      <c r="E28" s="313"/>
      <c r="F28" s="314"/>
      <c r="G28" s="315" t="s">
        <v>93</v>
      </c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7"/>
      <c r="AO28" s="318"/>
      <c r="AP28" s="319"/>
      <c r="AQ28" s="319"/>
      <c r="AR28" s="319"/>
      <c r="AS28" s="319"/>
      <c r="AT28" s="319"/>
      <c r="AU28" s="319"/>
      <c r="AV28" s="319"/>
      <c r="AW28" s="320"/>
      <c r="AX28" s="318"/>
      <c r="AY28" s="319"/>
      <c r="AZ28" s="319"/>
      <c r="BA28" s="319"/>
      <c r="BB28" s="319"/>
      <c r="BC28" s="319"/>
      <c r="BD28" s="319"/>
      <c r="BE28" s="319"/>
      <c r="BF28" s="320"/>
      <c r="BG28" s="318"/>
      <c r="BH28" s="319"/>
      <c r="BI28" s="319"/>
      <c r="BJ28" s="319"/>
      <c r="BK28" s="319"/>
      <c r="BL28" s="319"/>
      <c r="BM28" s="319"/>
      <c r="BN28" s="319"/>
      <c r="BO28" s="320"/>
      <c r="BP28" s="318"/>
      <c r="BQ28" s="319"/>
      <c r="BR28" s="319"/>
      <c r="BS28" s="319"/>
      <c r="BT28" s="319"/>
      <c r="BU28" s="319"/>
      <c r="BV28" s="319"/>
      <c r="BW28" s="319"/>
      <c r="BX28" s="320"/>
      <c r="BY28" s="318"/>
      <c r="BZ28" s="319"/>
      <c r="CA28" s="319"/>
      <c r="CB28" s="319"/>
      <c r="CC28" s="319"/>
      <c r="CD28" s="319"/>
      <c r="CE28" s="319"/>
      <c r="CF28" s="319"/>
      <c r="CG28" s="320"/>
      <c r="CH28" s="318"/>
      <c r="CI28" s="319"/>
      <c r="CJ28" s="319"/>
      <c r="CK28" s="319"/>
      <c r="CL28" s="319"/>
      <c r="CM28" s="319"/>
      <c r="CN28" s="319"/>
      <c r="CO28" s="319"/>
      <c r="CP28" s="320"/>
      <c r="CQ28" s="318"/>
      <c r="CR28" s="319"/>
      <c r="CS28" s="319"/>
      <c r="CT28" s="319"/>
      <c r="CU28" s="319"/>
      <c r="CV28" s="319"/>
      <c r="CW28" s="319"/>
      <c r="CX28" s="319"/>
      <c r="CY28" s="320"/>
      <c r="CZ28" s="318"/>
      <c r="DA28" s="319"/>
      <c r="DB28" s="319"/>
      <c r="DC28" s="319"/>
      <c r="DD28" s="319"/>
      <c r="DE28" s="319"/>
      <c r="DF28" s="319"/>
      <c r="DG28" s="319"/>
      <c r="DH28" s="320"/>
      <c r="DI28" s="318"/>
      <c r="DJ28" s="319"/>
      <c r="DK28" s="319"/>
      <c r="DL28" s="319"/>
      <c r="DM28" s="319"/>
      <c r="DN28" s="319"/>
      <c r="DO28" s="319"/>
      <c r="DP28" s="319"/>
      <c r="DQ28" s="320"/>
      <c r="DR28" s="318"/>
      <c r="DS28" s="319"/>
      <c r="DT28" s="319"/>
      <c r="DU28" s="319"/>
      <c r="DV28" s="319"/>
      <c r="DW28" s="319"/>
      <c r="DX28" s="319"/>
      <c r="DY28" s="319"/>
      <c r="DZ28" s="320"/>
      <c r="EA28" s="321"/>
      <c r="EB28" s="322"/>
      <c r="EC28" s="322"/>
      <c r="ED28" s="322"/>
      <c r="EE28" s="322"/>
      <c r="EF28" s="322"/>
      <c r="EG28" s="322"/>
      <c r="EH28" s="322"/>
      <c r="EI28" s="322"/>
      <c r="EJ28" s="322"/>
      <c r="EK28" s="322"/>
      <c r="EL28" s="322"/>
      <c r="EM28" s="322"/>
      <c r="EN28" s="322"/>
      <c r="EO28" s="322"/>
      <c r="EP28" s="322"/>
      <c r="EQ28" s="322"/>
      <c r="ER28" s="322"/>
      <c r="ES28" s="322"/>
      <c r="ET28" s="322"/>
      <c r="EU28" s="322"/>
      <c r="EV28" s="322"/>
      <c r="EW28" s="322"/>
      <c r="EX28" s="322"/>
      <c r="EY28" s="323"/>
    </row>
    <row r="29" spans="1:155" ht="10.5" customHeight="1" x14ac:dyDescent="0.2">
      <c r="A29" s="306" t="s">
        <v>94</v>
      </c>
      <c r="B29" s="307"/>
      <c r="C29" s="307"/>
      <c r="D29" s="307"/>
      <c r="E29" s="307"/>
      <c r="F29" s="308"/>
      <c r="G29" s="309" t="s">
        <v>95</v>
      </c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1"/>
      <c r="AO29" s="300"/>
      <c r="AP29" s="301"/>
      <c r="AQ29" s="301"/>
      <c r="AR29" s="301"/>
      <c r="AS29" s="301"/>
      <c r="AT29" s="301"/>
      <c r="AU29" s="301"/>
      <c r="AV29" s="301"/>
      <c r="AW29" s="302"/>
      <c r="AX29" s="300"/>
      <c r="AY29" s="301"/>
      <c r="AZ29" s="301"/>
      <c r="BA29" s="301"/>
      <c r="BB29" s="301"/>
      <c r="BC29" s="301"/>
      <c r="BD29" s="301"/>
      <c r="BE29" s="301"/>
      <c r="BF29" s="302"/>
      <c r="BG29" s="300"/>
      <c r="BH29" s="301"/>
      <c r="BI29" s="301"/>
      <c r="BJ29" s="301"/>
      <c r="BK29" s="301"/>
      <c r="BL29" s="301"/>
      <c r="BM29" s="301"/>
      <c r="BN29" s="301"/>
      <c r="BO29" s="302"/>
      <c r="BP29" s="300"/>
      <c r="BQ29" s="301"/>
      <c r="BR29" s="301"/>
      <c r="BS29" s="301"/>
      <c r="BT29" s="301"/>
      <c r="BU29" s="301"/>
      <c r="BV29" s="301"/>
      <c r="BW29" s="301"/>
      <c r="BX29" s="302"/>
      <c r="BY29" s="300"/>
      <c r="BZ29" s="301"/>
      <c r="CA29" s="301"/>
      <c r="CB29" s="301"/>
      <c r="CC29" s="301"/>
      <c r="CD29" s="301"/>
      <c r="CE29" s="301"/>
      <c r="CF29" s="301"/>
      <c r="CG29" s="302"/>
      <c r="CH29" s="300"/>
      <c r="CI29" s="301"/>
      <c r="CJ29" s="301"/>
      <c r="CK29" s="301"/>
      <c r="CL29" s="301"/>
      <c r="CM29" s="301"/>
      <c r="CN29" s="301"/>
      <c r="CO29" s="301"/>
      <c r="CP29" s="302"/>
      <c r="CQ29" s="300"/>
      <c r="CR29" s="301"/>
      <c r="CS29" s="301"/>
      <c r="CT29" s="301"/>
      <c r="CU29" s="301"/>
      <c r="CV29" s="301"/>
      <c r="CW29" s="301"/>
      <c r="CX29" s="301"/>
      <c r="CY29" s="302"/>
      <c r="CZ29" s="300"/>
      <c r="DA29" s="301"/>
      <c r="DB29" s="301"/>
      <c r="DC29" s="301"/>
      <c r="DD29" s="301"/>
      <c r="DE29" s="301"/>
      <c r="DF29" s="301"/>
      <c r="DG29" s="301"/>
      <c r="DH29" s="302"/>
      <c r="DI29" s="300"/>
      <c r="DJ29" s="301"/>
      <c r="DK29" s="301"/>
      <c r="DL29" s="301"/>
      <c r="DM29" s="301"/>
      <c r="DN29" s="301"/>
      <c r="DO29" s="301"/>
      <c r="DP29" s="301"/>
      <c r="DQ29" s="302"/>
      <c r="DR29" s="300"/>
      <c r="DS29" s="301"/>
      <c r="DT29" s="301"/>
      <c r="DU29" s="301"/>
      <c r="DV29" s="301"/>
      <c r="DW29" s="301"/>
      <c r="DX29" s="301"/>
      <c r="DY29" s="301"/>
      <c r="DZ29" s="302"/>
      <c r="EA29" s="303"/>
      <c r="EB29" s="304"/>
      <c r="EC29" s="304"/>
      <c r="ED29" s="304"/>
      <c r="EE29" s="304"/>
      <c r="EF29" s="304"/>
      <c r="EG29" s="304"/>
      <c r="EH29" s="304"/>
      <c r="EI29" s="304"/>
      <c r="EJ29" s="304"/>
      <c r="EK29" s="304"/>
      <c r="EL29" s="304"/>
      <c r="EM29" s="304"/>
      <c r="EN29" s="304"/>
      <c r="EO29" s="304"/>
      <c r="EP29" s="304"/>
      <c r="EQ29" s="304"/>
      <c r="ER29" s="304"/>
      <c r="ES29" s="304"/>
      <c r="ET29" s="304"/>
      <c r="EU29" s="304"/>
      <c r="EV29" s="304"/>
      <c r="EW29" s="304"/>
      <c r="EX29" s="304"/>
      <c r="EY29" s="305"/>
    </row>
    <row r="30" spans="1:155" ht="10.5" customHeight="1" x14ac:dyDescent="0.2">
      <c r="A30" s="276" t="s">
        <v>96</v>
      </c>
      <c r="B30" s="277"/>
      <c r="C30" s="277"/>
      <c r="D30" s="277"/>
      <c r="E30" s="277"/>
      <c r="F30" s="278"/>
      <c r="G30" s="288" t="s">
        <v>97</v>
      </c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90"/>
      <c r="AO30" s="261"/>
      <c r="AP30" s="262"/>
      <c r="AQ30" s="262"/>
      <c r="AR30" s="262"/>
      <c r="AS30" s="262"/>
      <c r="AT30" s="262"/>
      <c r="AU30" s="262"/>
      <c r="AV30" s="262"/>
      <c r="AW30" s="263"/>
      <c r="AX30" s="261"/>
      <c r="AY30" s="262"/>
      <c r="AZ30" s="262"/>
      <c r="BA30" s="262"/>
      <c r="BB30" s="262"/>
      <c r="BC30" s="262"/>
      <c r="BD30" s="262"/>
      <c r="BE30" s="262"/>
      <c r="BF30" s="263"/>
      <c r="BG30" s="261"/>
      <c r="BH30" s="262"/>
      <c r="BI30" s="262"/>
      <c r="BJ30" s="262"/>
      <c r="BK30" s="262"/>
      <c r="BL30" s="262"/>
      <c r="BM30" s="262"/>
      <c r="BN30" s="262"/>
      <c r="BO30" s="263"/>
      <c r="BP30" s="261"/>
      <c r="BQ30" s="262"/>
      <c r="BR30" s="262"/>
      <c r="BS30" s="262"/>
      <c r="BT30" s="262"/>
      <c r="BU30" s="262"/>
      <c r="BV30" s="262"/>
      <c r="BW30" s="262"/>
      <c r="BX30" s="263"/>
      <c r="BY30" s="261"/>
      <c r="BZ30" s="262"/>
      <c r="CA30" s="262"/>
      <c r="CB30" s="262"/>
      <c r="CC30" s="262"/>
      <c r="CD30" s="262"/>
      <c r="CE30" s="262"/>
      <c r="CF30" s="262"/>
      <c r="CG30" s="263"/>
      <c r="CH30" s="261"/>
      <c r="CI30" s="262"/>
      <c r="CJ30" s="262"/>
      <c r="CK30" s="262"/>
      <c r="CL30" s="262"/>
      <c r="CM30" s="262"/>
      <c r="CN30" s="262"/>
      <c r="CO30" s="262"/>
      <c r="CP30" s="263"/>
      <c r="CQ30" s="261"/>
      <c r="CR30" s="262"/>
      <c r="CS30" s="262"/>
      <c r="CT30" s="262"/>
      <c r="CU30" s="262"/>
      <c r="CV30" s="262"/>
      <c r="CW30" s="262"/>
      <c r="CX30" s="262"/>
      <c r="CY30" s="263"/>
      <c r="CZ30" s="261"/>
      <c r="DA30" s="262"/>
      <c r="DB30" s="262"/>
      <c r="DC30" s="262"/>
      <c r="DD30" s="262"/>
      <c r="DE30" s="262"/>
      <c r="DF30" s="262"/>
      <c r="DG30" s="262"/>
      <c r="DH30" s="263"/>
      <c r="DI30" s="261"/>
      <c r="DJ30" s="262"/>
      <c r="DK30" s="262"/>
      <c r="DL30" s="262"/>
      <c r="DM30" s="262"/>
      <c r="DN30" s="262"/>
      <c r="DO30" s="262"/>
      <c r="DP30" s="262"/>
      <c r="DQ30" s="263"/>
      <c r="DR30" s="261"/>
      <c r="DS30" s="262"/>
      <c r="DT30" s="262"/>
      <c r="DU30" s="262"/>
      <c r="DV30" s="262"/>
      <c r="DW30" s="262"/>
      <c r="DX30" s="262"/>
      <c r="DY30" s="262"/>
      <c r="DZ30" s="263"/>
      <c r="EA30" s="264"/>
      <c r="EB30" s="265"/>
      <c r="EC30" s="265"/>
      <c r="ED30" s="265"/>
      <c r="EE30" s="265"/>
      <c r="EF30" s="265"/>
      <c r="EG30" s="265"/>
      <c r="EH30" s="265"/>
      <c r="EI30" s="265"/>
      <c r="EJ30" s="265"/>
      <c r="EK30" s="265"/>
      <c r="EL30" s="265"/>
      <c r="EM30" s="265"/>
      <c r="EN30" s="265"/>
      <c r="EO30" s="265"/>
      <c r="EP30" s="265"/>
      <c r="EQ30" s="265"/>
      <c r="ER30" s="265"/>
      <c r="ES30" s="265"/>
      <c r="ET30" s="265"/>
      <c r="EU30" s="265"/>
      <c r="EV30" s="265"/>
      <c r="EW30" s="265"/>
      <c r="EX30" s="265"/>
      <c r="EY30" s="266"/>
    </row>
    <row r="31" spans="1:155" ht="10.5" customHeight="1" x14ac:dyDescent="0.2">
      <c r="A31" s="276" t="s">
        <v>98</v>
      </c>
      <c r="B31" s="277"/>
      <c r="C31" s="277"/>
      <c r="D31" s="277"/>
      <c r="E31" s="277"/>
      <c r="F31" s="278"/>
      <c r="G31" s="288" t="s">
        <v>99</v>
      </c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90"/>
      <c r="AO31" s="261"/>
      <c r="AP31" s="262"/>
      <c r="AQ31" s="262"/>
      <c r="AR31" s="262"/>
      <c r="AS31" s="262"/>
      <c r="AT31" s="262"/>
      <c r="AU31" s="262"/>
      <c r="AV31" s="262"/>
      <c r="AW31" s="263"/>
      <c r="AX31" s="261"/>
      <c r="AY31" s="262"/>
      <c r="AZ31" s="262"/>
      <c r="BA31" s="262"/>
      <c r="BB31" s="262"/>
      <c r="BC31" s="262"/>
      <c r="BD31" s="262"/>
      <c r="BE31" s="262"/>
      <c r="BF31" s="263"/>
      <c r="BG31" s="261"/>
      <c r="BH31" s="262"/>
      <c r="BI31" s="262"/>
      <c r="BJ31" s="262"/>
      <c r="BK31" s="262"/>
      <c r="BL31" s="262"/>
      <c r="BM31" s="262"/>
      <c r="BN31" s="262"/>
      <c r="BO31" s="263"/>
      <c r="BP31" s="261"/>
      <c r="BQ31" s="262"/>
      <c r="BR31" s="262"/>
      <c r="BS31" s="262"/>
      <c r="BT31" s="262"/>
      <c r="BU31" s="262"/>
      <c r="BV31" s="262"/>
      <c r="BW31" s="262"/>
      <c r="BX31" s="263"/>
      <c r="BY31" s="261"/>
      <c r="BZ31" s="262"/>
      <c r="CA31" s="262"/>
      <c r="CB31" s="262"/>
      <c r="CC31" s="262"/>
      <c r="CD31" s="262"/>
      <c r="CE31" s="262"/>
      <c r="CF31" s="262"/>
      <c r="CG31" s="263"/>
      <c r="CH31" s="261"/>
      <c r="CI31" s="262"/>
      <c r="CJ31" s="262"/>
      <c r="CK31" s="262"/>
      <c r="CL31" s="262"/>
      <c r="CM31" s="262"/>
      <c r="CN31" s="262"/>
      <c r="CO31" s="262"/>
      <c r="CP31" s="263"/>
      <c r="CQ31" s="261"/>
      <c r="CR31" s="262"/>
      <c r="CS31" s="262"/>
      <c r="CT31" s="262"/>
      <c r="CU31" s="262"/>
      <c r="CV31" s="262"/>
      <c r="CW31" s="262"/>
      <c r="CX31" s="262"/>
      <c r="CY31" s="263"/>
      <c r="CZ31" s="261"/>
      <c r="DA31" s="262"/>
      <c r="DB31" s="262"/>
      <c r="DC31" s="262"/>
      <c r="DD31" s="262"/>
      <c r="DE31" s="262"/>
      <c r="DF31" s="262"/>
      <c r="DG31" s="262"/>
      <c r="DH31" s="263"/>
      <c r="DI31" s="261"/>
      <c r="DJ31" s="262"/>
      <c r="DK31" s="262"/>
      <c r="DL31" s="262"/>
      <c r="DM31" s="262"/>
      <c r="DN31" s="262"/>
      <c r="DO31" s="262"/>
      <c r="DP31" s="262"/>
      <c r="DQ31" s="263"/>
      <c r="DR31" s="261"/>
      <c r="DS31" s="262"/>
      <c r="DT31" s="262"/>
      <c r="DU31" s="262"/>
      <c r="DV31" s="262"/>
      <c r="DW31" s="262"/>
      <c r="DX31" s="262"/>
      <c r="DY31" s="262"/>
      <c r="DZ31" s="263"/>
      <c r="EA31" s="264"/>
      <c r="EB31" s="265"/>
      <c r="EC31" s="265"/>
      <c r="ED31" s="265"/>
      <c r="EE31" s="265"/>
      <c r="EF31" s="265"/>
      <c r="EG31" s="265"/>
      <c r="EH31" s="265"/>
      <c r="EI31" s="265"/>
      <c r="EJ31" s="265"/>
      <c r="EK31" s="265"/>
      <c r="EL31" s="265"/>
      <c r="EM31" s="265"/>
      <c r="EN31" s="265"/>
      <c r="EO31" s="265"/>
      <c r="EP31" s="265"/>
      <c r="EQ31" s="265"/>
      <c r="ER31" s="265"/>
      <c r="ES31" s="265"/>
      <c r="ET31" s="265"/>
      <c r="EU31" s="265"/>
      <c r="EV31" s="265"/>
      <c r="EW31" s="265"/>
      <c r="EX31" s="265"/>
      <c r="EY31" s="266"/>
    </row>
    <row r="32" spans="1:155" ht="10.5" customHeight="1" x14ac:dyDescent="0.2">
      <c r="A32" s="276" t="s">
        <v>100</v>
      </c>
      <c r="B32" s="277"/>
      <c r="C32" s="277"/>
      <c r="D32" s="277"/>
      <c r="E32" s="277"/>
      <c r="F32" s="278"/>
      <c r="G32" s="288" t="s">
        <v>101</v>
      </c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90"/>
      <c r="AO32" s="261"/>
      <c r="AP32" s="262"/>
      <c r="AQ32" s="262"/>
      <c r="AR32" s="262"/>
      <c r="AS32" s="262"/>
      <c r="AT32" s="262"/>
      <c r="AU32" s="262"/>
      <c r="AV32" s="262"/>
      <c r="AW32" s="263"/>
      <c r="AX32" s="261"/>
      <c r="AY32" s="262"/>
      <c r="AZ32" s="262"/>
      <c r="BA32" s="262"/>
      <c r="BB32" s="262"/>
      <c r="BC32" s="262"/>
      <c r="BD32" s="262"/>
      <c r="BE32" s="262"/>
      <c r="BF32" s="263"/>
      <c r="BG32" s="261"/>
      <c r="BH32" s="262"/>
      <c r="BI32" s="262"/>
      <c r="BJ32" s="262"/>
      <c r="BK32" s="262"/>
      <c r="BL32" s="262"/>
      <c r="BM32" s="262"/>
      <c r="BN32" s="262"/>
      <c r="BO32" s="263"/>
      <c r="BP32" s="261"/>
      <c r="BQ32" s="262"/>
      <c r="BR32" s="262"/>
      <c r="BS32" s="262"/>
      <c r="BT32" s="262"/>
      <c r="BU32" s="262"/>
      <c r="BV32" s="262"/>
      <c r="BW32" s="262"/>
      <c r="BX32" s="263"/>
      <c r="BY32" s="261"/>
      <c r="BZ32" s="262"/>
      <c r="CA32" s="262"/>
      <c r="CB32" s="262"/>
      <c r="CC32" s="262"/>
      <c r="CD32" s="262"/>
      <c r="CE32" s="262"/>
      <c r="CF32" s="262"/>
      <c r="CG32" s="263"/>
      <c r="CH32" s="261"/>
      <c r="CI32" s="262"/>
      <c r="CJ32" s="262"/>
      <c r="CK32" s="262"/>
      <c r="CL32" s="262"/>
      <c r="CM32" s="262"/>
      <c r="CN32" s="262"/>
      <c r="CO32" s="262"/>
      <c r="CP32" s="263"/>
      <c r="CQ32" s="261"/>
      <c r="CR32" s="262"/>
      <c r="CS32" s="262"/>
      <c r="CT32" s="262"/>
      <c r="CU32" s="262"/>
      <c r="CV32" s="262"/>
      <c r="CW32" s="262"/>
      <c r="CX32" s="262"/>
      <c r="CY32" s="263"/>
      <c r="CZ32" s="261"/>
      <c r="DA32" s="262"/>
      <c r="DB32" s="262"/>
      <c r="DC32" s="262"/>
      <c r="DD32" s="262"/>
      <c r="DE32" s="262"/>
      <c r="DF32" s="262"/>
      <c r="DG32" s="262"/>
      <c r="DH32" s="263"/>
      <c r="DI32" s="261"/>
      <c r="DJ32" s="262"/>
      <c r="DK32" s="262"/>
      <c r="DL32" s="262"/>
      <c r="DM32" s="262"/>
      <c r="DN32" s="262"/>
      <c r="DO32" s="262"/>
      <c r="DP32" s="262"/>
      <c r="DQ32" s="263"/>
      <c r="DR32" s="261"/>
      <c r="DS32" s="262"/>
      <c r="DT32" s="262"/>
      <c r="DU32" s="262"/>
      <c r="DV32" s="262"/>
      <c r="DW32" s="262"/>
      <c r="DX32" s="262"/>
      <c r="DY32" s="262"/>
      <c r="DZ32" s="263"/>
      <c r="EA32" s="264"/>
      <c r="EB32" s="265"/>
      <c r="EC32" s="265"/>
      <c r="ED32" s="265"/>
      <c r="EE32" s="265"/>
      <c r="EF32" s="265"/>
      <c r="EG32" s="265"/>
      <c r="EH32" s="265"/>
      <c r="EI32" s="265"/>
      <c r="EJ32" s="265"/>
      <c r="EK32" s="265"/>
      <c r="EL32" s="265"/>
      <c r="EM32" s="265"/>
      <c r="EN32" s="265"/>
      <c r="EO32" s="265"/>
      <c r="EP32" s="265"/>
      <c r="EQ32" s="265"/>
      <c r="ER32" s="265"/>
      <c r="ES32" s="265"/>
      <c r="ET32" s="265"/>
      <c r="EU32" s="265"/>
      <c r="EV32" s="265"/>
      <c r="EW32" s="265"/>
      <c r="EX32" s="265"/>
      <c r="EY32" s="266"/>
    </row>
    <row r="33" spans="1:155" ht="10.5" customHeight="1" x14ac:dyDescent="0.2">
      <c r="A33" s="276" t="s">
        <v>102</v>
      </c>
      <c r="B33" s="277"/>
      <c r="C33" s="277"/>
      <c r="D33" s="277"/>
      <c r="E33" s="277"/>
      <c r="F33" s="278"/>
      <c r="G33" s="288" t="s">
        <v>103</v>
      </c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90"/>
      <c r="AO33" s="261"/>
      <c r="AP33" s="262"/>
      <c r="AQ33" s="262"/>
      <c r="AR33" s="262"/>
      <c r="AS33" s="262"/>
      <c r="AT33" s="262"/>
      <c r="AU33" s="262"/>
      <c r="AV33" s="262"/>
      <c r="AW33" s="263"/>
      <c r="AX33" s="261"/>
      <c r="AY33" s="262"/>
      <c r="AZ33" s="262"/>
      <c r="BA33" s="262"/>
      <c r="BB33" s="262"/>
      <c r="BC33" s="262"/>
      <c r="BD33" s="262"/>
      <c r="BE33" s="262"/>
      <c r="BF33" s="263"/>
      <c r="BG33" s="261"/>
      <c r="BH33" s="262"/>
      <c r="BI33" s="262"/>
      <c r="BJ33" s="262"/>
      <c r="BK33" s="262"/>
      <c r="BL33" s="262"/>
      <c r="BM33" s="262"/>
      <c r="BN33" s="262"/>
      <c r="BO33" s="263"/>
      <c r="BP33" s="261"/>
      <c r="BQ33" s="262"/>
      <c r="BR33" s="262"/>
      <c r="BS33" s="262"/>
      <c r="BT33" s="262"/>
      <c r="BU33" s="262"/>
      <c r="BV33" s="262"/>
      <c r="BW33" s="262"/>
      <c r="BX33" s="263"/>
      <c r="BY33" s="261"/>
      <c r="BZ33" s="262"/>
      <c r="CA33" s="262"/>
      <c r="CB33" s="262"/>
      <c r="CC33" s="262"/>
      <c r="CD33" s="262"/>
      <c r="CE33" s="262"/>
      <c r="CF33" s="262"/>
      <c r="CG33" s="263"/>
      <c r="CH33" s="261"/>
      <c r="CI33" s="262"/>
      <c r="CJ33" s="262"/>
      <c r="CK33" s="262"/>
      <c r="CL33" s="262"/>
      <c r="CM33" s="262"/>
      <c r="CN33" s="262"/>
      <c r="CO33" s="262"/>
      <c r="CP33" s="263"/>
      <c r="CQ33" s="261"/>
      <c r="CR33" s="262"/>
      <c r="CS33" s="262"/>
      <c r="CT33" s="262"/>
      <c r="CU33" s="262"/>
      <c r="CV33" s="262"/>
      <c r="CW33" s="262"/>
      <c r="CX33" s="262"/>
      <c r="CY33" s="263"/>
      <c r="CZ33" s="261"/>
      <c r="DA33" s="262"/>
      <c r="DB33" s="262"/>
      <c r="DC33" s="262"/>
      <c r="DD33" s="262"/>
      <c r="DE33" s="262"/>
      <c r="DF33" s="262"/>
      <c r="DG33" s="262"/>
      <c r="DH33" s="263"/>
      <c r="DI33" s="261"/>
      <c r="DJ33" s="262"/>
      <c r="DK33" s="262"/>
      <c r="DL33" s="262"/>
      <c r="DM33" s="262"/>
      <c r="DN33" s="262"/>
      <c r="DO33" s="262"/>
      <c r="DP33" s="262"/>
      <c r="DQ33" s="263"/>
      <c r="DR33" s="261"/>
      <c r="DS33" s="262"/>
      <c r="DT33" s="262"/>
      <c r="DU33" s="262"/>
      <c r="DV33" s="262"/>
      <c r="DW33" s="262"/>
      <c r="DX33" s="262"/>
      <c r="DY33" s="262"/>
      <c r="DZ33" s="263"/>
      <c r="EA33" s="264"/>
      <c r="EB33" s="265"/>
      <c r="EC33" s="265"/>
      <c r="ED33" s="265"/>
      <c r="EE33" s="265"/>
      <c r="EF33" s="265"/>
      <c r="EG33" s="265"/>
      <c r="EH33" s="265"/>
      <c r="EI33" s="265"/>
      <c r="EJ33" s="265"/>
      <c r="EK33" s="265"/>
      <c r="EL33" s="265"/>
      <c r="EM33" s="265"/>
      <c r="EN33" s="265"/>
      <c r="EO33" s="265"/>
      <c r="EP33" s="265"/>
      <c r="EQ33" s="265"/>
      <c r="ER33" s="265"/>
      <c r="ES33" s="265"/>
      <c r="ET33" s="265"/>
      <c r="EU33" s="265"/>
      <c r="EV33" s="265"/>
      <c r="EW33" s="265"/>
      <c r="EX33" s="265"/>
      <c r="EY33" s="266"/>
    </row>
    <row r="34" spans="1:155" ht="10.5" customHeight="1" x14ac:dyDescent="0.2">
      <c r="A34" s="276" t="s">
        <v>104</v>
      </c>
      <c r="B34" s="277"/>
      <c r="C34" s="277"/>
      <c r="D34" s="277"/>
      <c r="E34" s="277"/>
      <c r="F34" s="278"/>
      <c r="G34" s="288" t="s">
        <v>105</v>
      </c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90"/>
      <c r="AO34" s="261"/>
      <c r="AP34" s="262"/>
      <c r="AQ34" s="262"/>
      <c r="AR34" s="262"/>
      <c r="AS34" s="262"/>
      <c r="AT34" s="262"/>
      <c r="AU34" s="262"/>
      <c r="AV34" s="262"/>
      <c r="AW34" s="263"/>
      <c r="AX34" s="261"/>
      <c r="AY34" s="262"/>
      <c r="AZ34" s="262"/>
      <c r="BA34" s="262"/>
      <c r="BB34" s="262"/>
      <c r="BC34" s="262"/>
      <c r="BD34" s="262"/>
      <c r="BE34" s="262"/>
      <c r="BF34" s="263"/>
      <c r="BG34" s="261"/>
      <c r="BH34" s="262"/>
      <c r="BI34" s="262"/>
      <c r="BJ34" s="262"/>
      <c r="BK34" s="262"/>
      <c r="BL34" s="262"/>
      <c r="BM34" s="262"/>
      <c r="BN34" s="262"/>
      <c r="BO34" s="263"/>
      <c r="BP34" s="261"/>
      <c r="BQ34" s="262"/>
      <c r="BR34" s="262"/>
      <c r="BS34" s="262"/>
      <c r="BT34" s="262"/>
      <c r="BU34" s="262"/>
      <c r="BV34" s="262"/>
      <c r="BW34" s="262"/>
      <c r="BX34" s="263"/>
      <c r="BY34" s="261"/>
      <c r="BZ34" s="262"/>
      <c r="CA34" s="262"/>
      <c r="CB34" s="262"/>
      <c r="CC34" s="262"/>
      <c r="CD34" s="262"/>
      <c r="CE34" s="262"/>
      <c r="CF34" s="262"/>
      <c r="CG34" s="263"/>
      <c r="CH34" s="261"/>
      <c r="CI34" s="262"/>
      <c r="CJ34" s="262"/>
      <c r="CK34" s="262"/>
      <c r="CL34" s="262"/>
      <c r="CM34" s="262"/>
      <c r="CN34" s="262"/>
      <c r="CO34" s="262"/>
      <c r="CP34" s="263"/>
      <c r="CQ34" s="261"/>
      <c r="CR34" s="262"/>
      <c r="CS34" s="262"/>
      <c r="CT34" s="262"/>
      <c r="CU34" s="262"/>
      <c r="CV34" s="262"/>
      <c r="CW34" s="262"/>
      <c r="CX34" s="262"/>
      <c r="CY34" s="263"/>
      <c r="CZ34" s="261"/>
      <c r="DA34" s="262"/>
      <c r="DB34" s="262"/>
      <c r="DC34" s="262"/>
      <c r="DD34" s="262"/>
      <c r="DE34" s="262"/>
      <c r="DF34" s="262"/>
      <c r="DG34" s="262"/>
      <c r="DH34" s="263"/>
      <c r="DI34" s="261"/>
      <c r="DJ34" s="262"/>
      <c r="DK34" s="262"/>
      <c r="DL34" s="262"/>
      <c r="DM34" s="262"/>
      <c r="DN34" s="262"/>
      <c r="DO34" s="262"/>
      <c r="DP34" s="262"/>
      <c r="DQ34" s="263"/>
      <c r="DR34" s="261"/>
      <c r="DS34" s="262"/>
      <c r="DT34" s="262"/>
      <c r="DU34" s="262"/>
      <c r="DV34" s="262"/>
      <c r="DW34" s="262"/>
      <c r="DX34" s="262"/>
      <c r="DY34" s="262"/>
      <c r="DZ34" s="263"/>
      <c r="EA34" s="264"/>
      <c r="EB34" s="265"/>
      <c r="EC34" s="265"/>
      <c r="ED34" s="265"/>
      <c r="EE34" s="265"/>
      <c r="EF34" s="265"/>
      <c r="EG34" s="265"/>
      <c r="EH34" s="265"/>
      <c r="EI34" s="265"/>
      <c r="EJ34" s="265"/>
      <c r="EK34" s="265"/>
      <c r="EL34" s="265"/>
      <c r="EM34" s="265"/>
      <c r="EN34" s="265"/>
      <c r="EO34" s="265"/>
      <c r="EP34" s="265"/>
      <c r="EQ34" s="265"/>
      <c r="ER34" s="265"/>
      <c r="ES34" s="265"/>
      <c r="ET34" s="265"/>
      <c r="EU34" s="265"/>
      <c r="EV34" s="265"/>
      <c r="EW34" s="265"/>
      <c r="EX34" s="265"/>
      <c r="EY34" s="266"/>
    </row>
    <row r="35" spans="1:155" ht="10.5" customHeight="1" x14ac:dyDescent="0.2">
      <c r="A35" s="276" t="s">
        <v>106</v>
      </c>
      <c r="B35" s="277"/>
      <c r="C35" s="277"/>
      <c r="D35" s="277"/>
      <c r="E35" s="277"/>
      <c r="F35" s="278"/>
      <c r="G35" s="288" t="s">
        <v>107</v>
      </c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90"/>
      <c r="AO35" s="261"/>
      <c r="AP35" s="262"/>
      <c r="AQ35" s="262"/>
      <c r="AR35" s="262"/>
      <c r="AS35" s="262"/>
      <c r="AT35" s="262"/>
      <c r="AU35" s="262"/>
      <c r="AV35" s="262"/>
      <c r="AW35" s="263"/>
      <c r="AX35" s="261"/>
      <c r="AY35" s="262"/>
      <c r="AZ35" s="262"/>
      <c r="BA35" s="262"/>
      <c r="BB35" s="262"/>
      <c r="BC35" s="262"/>
      <c r="BD35" s="262"/>
      <c r="BE35" s="262"/>
      <c r="BF35" s="263"/>
      <c r="BG35" s="261"/>
      <c r="BH35" s="262"/>
      <c r="BI35" s="262"/>
      <c r="BJ35" s="262"/>
      <c r="BK35" s="262"/>
      <c r="BL35" s="262"/>
      <c r="BM35" s="262"/>
      <c r="BN35" s="262"/>
      <c r="BO35" s="263"/>
      <c r="BP35" s="261"/>
      <c r="BQ35" s="262"/>
      <c r="BR35" s="262"/>
      <c r="BS35" s="262"/>
      <c r="BT35" s="262"/>
      <c r="BU35" s="262"/>
      <c r="BV35" s="262"/>
      <c r="BW35" s="262"/>
      <c r="BX35" s="263"/>
      <c r="BY35" s="261"/>
      <c r="BZ35" s="262"/>
      <c r="CA35" s="262"/>
      <c r="CB35" s="262"/>
      <c r="CC35" s="262"/>
      <c r="CD35" s="262"/>
      <c r="CE35" s="262"/>
      <c r="CF35" s="262"/>
      <c r="CG35" s="263"/>
      <c r="CH35" s="261"/>
      <c r="CI35" s="262"/>
      <c r="CJ35" s="262"/>
      <c r="CK35" s="262"/>
      <c r="CL35" s="262"/>
      <c r="CM35" s="262"/>
      <c r="CN35" s="262"/>
      <c r="CO35" s="262"/>
      <c r="CP35" s="263"/>
      <c r="CQ35" s="261"/>
      <c r="CR35" s="262"/>
      <c r="CS35" s="262"/>
      <c r="CT35" s="262"/>
      <c r="CU35" s="262"/>
      <c r="CV35" s="262"/>
      <c r="CW35" s="262"/>
      <c r="CX35" s="262"/>
      <c r="CY35" s="263"/>
      <c r="CZ35" s="261"/>
      <c r="DA35" s="262"/>
      <c r="DB35" s="262"/>
      <c r="DC35" s="262"/>
      <c r="DD35" s="262"/>
      <c r="DE35" s="262"/>
      <c r="DF35" s="262"/>
      <c r="DG35" s="262"/>
      <c r="DH35" s="263"/>
      <c r="DI35" s="261"/>
      <c r="DJ35" s="262"/>
      <c r="DK35" s="262"/>
      <c r="DL35" s="262"/>
      <c r="DM35" s="262"/>
      <c r="DN35" s="262"/>
      <c r="DO35" s="262"/>
      <c r="DP35" s="262"/>
      <c r="DQ35" s="263"/>
      <c r="DR35" s="261"/>
      <c r="DS35" s="262"/>
      <c r="DT35" s="262"/>
      <c r="DU35" s="262"/>
      <c r="DV35" s="262"/>
      <c r="DW35" s="262"/>
      <c r="DX35" s="262"/>
      <c r="DY35" s="262"/>
      <c r="DZ35" s="263"/>
      <c r="EA35" s="264"/>
      <c r="EB35" s="265"/>
      <c r="EC35" s="265"/>
      <c r="ED35" s="265"/>
      <c r="EE35" s="265"/>
      <c r="EF35" s="265"/>
      <c r="EG35" s="265"/>
      <c r="EH35" s="265"/>
      <c r="EI35" s="265"/>
      <c r="EJ35" s="265"/>
      <c r="EK35" s="265"/>
      <c r="EL35" s="265"/>
      <c r="EM35" s="265"/>
      <c r="EN35" s="265"/>
      <c r="EO35" s="265"/>
      <c r="EP35" s="265"/>
      <c r="EQ35" s="265"/>
      <c r="ER35" s="265"/>
      <c r="ES35" s="265"/>
      <c r="ET35" s="265"/>
      <c r="EU35" s="265"/>
      <c r="EV35" s="265"/>
      <c r="EW35" s="265"/>
      <c r="EX35" s="265"/>
      <c r="EY35" s="266"/>
    </row>
    <row r="36" spans="1:155" ht="10.5" customHeight="1" thickBot="1" x14ac:dyDescent="0.25">
      <c r="A36" s="267" t="s">
        <v>108</v>
      </c>
      <c r="B36" s="268"/>
      <c r="C36" s="268"/>
      <c r="D36" s="268"/>
      <c r="E36" s="268"/>
      <c r="F36" s="269"/>
      <c r="G36" s="297" t="s">
        <v>109</v>
      </c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9"/>
      <c r="AO36" s="258"/>
      <c r="AP36" s="259"/>
      <c r="AQ36" s="259"/>
      <c r="AR36" s="259"/>
      <c r="AS36" s="259"/>
      <c r="AT36" s="259"/>
      <c r="AU36" s="259"/>
      <c r="AV36" s="259"/>
      <c r="AW36" s="260"/>
      <c r="AX36" s="258"/>
      <c r="AY36" s="259"/>
      <c r="AZ36" s="259"/>
      <c r="BA36" s="259"/>
      <c r="BB36" s="259"/>
      <c r="BC36" s="259"/>
      <c r="BD36" s="259"/>
      <c r="BE36" s="259"/>
      <c r="BF36" s="260"/>
      <c r="BG36" s="258"/>
      <c r="BH36" s="259"/>
      <c r="BI36" s="259"/>
      <c r="BJ36" s="259"/>
      <c r="BK36" s="259"/>
      <c r="BL36" s="259"/>
      <c r="BM36" s="259"/>
      <c r="BN36" s="259"/>
      <c r="BO36" s="260"/>
      <c r="BP36" s="258"/>
      <c r="BQ36" s="259"/>
      <c r="BR36" s="259"/>
      <c r="BS36" s="259"/>
      <c r="BT36" s="259"/>
      <c r="BU36" s="259"/>
      <c r="BV36" s="259"/>
      <c r="BW36" s="259"/>
      <c r="BX36" s="260"/>
      <c r="BY36" s="258"/>
      <c r="BZ36" s="259"/>
      <c r="CA36" s="259"/>
      <c r="CB36" s="259"/>
      <c r="CC36" s="259"/>
      <c r="CD36" s="259"/>
      <c r="CE36" s="259"/>
      <c r="CF36" s="259"/>
      <c r="CG36" s="260"/>
      <c r="CH36" s="258"/>
      <c r="CI36" s="259"/>
      <c r="CJ36" s="259"/>
      <c r="CK36" s="259"/>
      <c r="CL36" s="259"/>
      <c r="CM36" s="259"/>
      <c r="CN36" s="259"/>
      <c r="CO36" s="259"/>
      <c r="CP36" s="260"/>
      <c r="CQ36" s="258"/>
      <c r="CR36" s="259"/>
      <c r="CS36" s="259"/>
      <c r="CT36" s="259"/>
      <c r="CU36" s="259"/>
      <c r="CV36" s="259"/>
      <c r="CW36" s="259"/>
      <c r="CX36" s="259"/>
      <c r="CY36" s="260"/>
      <c r="CZ36" s="258"/>
      <c r="DA36" s="259"/>
      <c r="DB36" s="259"/>
      <c r="DC36" s="259"/>
      <c r="DD36" s="259"/>
      <c r="DE36" s="259"/>
      <c r="DF36" s="259"/>
      <c r="DG36" s="259"/>
      <c r="DH36" s="260"/>
      <c r="DI36" s="258"/>
      <c r="DJ36" s="259"/>
      <c r="DK36" s="259"/>
      <c r="DL36" s="259"/>
      <c r="DM36" s="259"/>
      <c r="DN36" s="259"/>
      <c r="DO36" s="259"/>
      <c r="DP36" s="259"/>
      <c r="DQ36" s="260"/>
      <c r="DR36" s="258"/>
      <c r="DS36" s="259"/>
      <c r="DT36" s="259"/>
      <c r="DU36" s="259"/>
      <c r="DV36" s="259"/>
      <c r="DW36" s="259"/>
      <c r="DX36" s="259"/>
      <c r="DY36" s="259"/>
      <c r="DZ36" s="260"/>
      <c r="EA36" s="273"/>
      <c r="EB36" s="274"/>
      <c r="EC36" s="274"/>
      <c r="ED36" s="274"/>
      <c r="EE36" s="274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4"/>
      <c r="EV36" s="274"/>
      <c r="EW36" s="274"/>
      <c r="EX36" s="274"/>
      <c r="EY36" s="275"/>
    </row>
    <row r="37" spans="1:155" s="29" customFormat="1" ht="10.5" x14ac:dyDescent="0.15">
      <c r="A37" s="291"/>
      <c r="B37" s="292"/>
      <c r="C37" s="292"/>
      <c r="D37" s="292"/>
      <c r="E37" s="292"/>
      <c r="F37" s="293"/>
      <c r="G37" s="294" t="s">
        <v>110</v>
      </c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  <c r="AA37" s="295"/>
      <c r="AB37" s="295"/>
      <c r="AC37" s="295"/>
      <c r="AD37" s="295"/>
      <c r="AE37" s="295"/>
      <c r="AF37" s="295"/>
      <c r="AG37" s="295"/>
      <c r="AH37" s="295"/>
      <c r="AI37" s="295"/>
      <c r="AJ37" s="295"/>
      <c r="AK37" s="295"/>
      <c r="AL37" s="295"/>
      <c r="AM37" s="295"/>
      <c r="AN37" s="296"/>
      <c r="AO37" s="282"/>
      <c r="AP37" s="283"/>
      <c r="AQ37" s="283"/>
      <c r="AR37" s="283"/>
      <c r="AS37" s="283"/>
      <c r="AT37" s="283"/>
      <c r="AU37" s="283"/>
      <c r="AV37" s="283"/>
      <c r="AW37" s="284"/>
      <c r="AX37" s="282"/>
      <c r="AY37" s="283"/>
      <c r="AZ37" s="283"/>
      <c r="BA37" s="283"/>
      <c r="BB37" s="283"/>
      <c r="BC37" s="283"/>
      <c r="BD37" s="283"/>
      <c r="BE37" s="283"/>
      <c r="BF37" s="284"/>
      <c r="BG37" s="282"/>
      <c r="BH37" s="283"/>
      <c r="BI37" s="283"/>
      <c r="BJ37" s="283"/>
      <c r="BK37" s="283"/>
      <c r="BL37" s="283"/>
      <c r="BM37" s="283"/>
      <c r="BN37" s="283"/>
      <c r="BO37" s="284"/>
      <c r="BP37" s="282"/>
      <c r="BQ37" s="283"/>
      <c r="BR37" s="283"/>
      <c r="BS37" s="283"/>
      <c r="BT37" s="283"/>
      <c r="BU37" s="283"/>
      <c r="BV37" s="283"/>
      <c r="BW37" s="283"/>
      <c r="BX37" s="284"/>
      <c r="BY37" s="282"/>
      <c r="BZ37" s="283"/>
      <c r="CA37" s="283"/>
      <c r="CB37" s="283"/>
      <c r="CC37" s="283"/>
      <c r="CD37" s="283"/>
      <c r="CE37" s="283"/>
      <c r="CF37" s="283"/>
      <c r="CG37" s="284"/>
      <c r="CH37" s="282"/>
      <c r="CI37" s="283"/>
      <c r="CJ37" s="283"/>
      <c r="CK37" s="283"/>
      <c r="CL37" s="283"/>
      <c r="CM37" s="283"/>
      <c r="CN37" s="283"/>
      <c r="CO37" s="283"/>
      <c r="CP37" s="284"/>
      <c r="CQ37" s="282"/>
      <c r="CR37" s="283"/>
      <c r="CS37" s="283"/>
      <c r="CT37" s="283"/>
      <c r="CU37" s="283"/>
      <c r="CV37" s="283"/>
      <c r="CW37" s="283"/>
      <c r="CX37" s="283"/>
      <c r="CY37" s="284"/>
      <c r="CZ37" s="282"/>
      <c r="DA37" s="283"/>
      <c r="DB37" s="283"/>
      <c r="DC37" s="283"/>
      <c r="DD37" s="283"/>
      <c r="DE37" s="283"/>
      <c r="DF37" s="283"/>
      <c r="DG37" s="283"/>
      <c r="DH37" s="284"/>
      <c r="DI37" s="282"/>
      <c r="DJ37" s="283"/>
      <c r="DK37" s="283"/>
      <c r="DL37" s="283"/>
      <c r="DM37" s="283"/>
      <c r="DN37" s="283"/>
      <c r="DO37" s="283"/>
      <c r="DP37" s="283"/>
      <c r="DQ37" s="284"/>
      <c r="DR37" s="282"/>
      <c r="DS37" s="283"/>
      <c r="DT37" s="283"/>
      <c r="DU37" s="283"/>
      <c r="DV37" s="283"/>
      <c r="DW37" s="283"/>
      <c r="DX37" s="283"/>
      <c r="DY37" s="283"/>
      <c r="DZ37" s="284"/>
      <c r="EA37" s="285"/>
      <c r="EB37" s="286"/>
      <c r="EC37" s="286"/>
      <c r="ED37" s="286"/>
      <c r="EE37" s="286"/>
      <c r="EF37" s="286"/>
      <c r="EG37" s="286"/>
      <c r="EH37" s="286"/>
      <c r="EI37" s="286"/>
      <c r="EJ37" s="286"/>
      <c r="EK37" s="286"/>
      <c r="EL37" s="286"/>
      <c r="EM37" s="286"/>
      <c r="EN37" s="286"/>
      <c r="EO37" s="286"/>
      <c r="EP37" s="286"/>
      <c r="EQ37" s="286"/>
      <c r="ER37" s="286"/>
      <c r="ES37" s="286"/>
      <c r="ET37" s="286"/>
      <c r="EU37" s="286"/>
      <c r="EV37" s="286"/>
      <c r="EW37" s="286"/>
      <c r="EX37" s="286"/>
      <c r="EY37" s="287"/>
    </row>
    <row r="38" spans="1:155" ht="10.5" customHeight="1" x14ac:dyDescent="0.2">
      <c r="A38" s="276"/>
      <c r="B38" s="277"/>
      <c r="C38" s="277"/>
      <c r="D38" s="277"/>
      <c r="E38" s="277"/>
      <c r="F38" s="278"/>
      <c r="G38" s="288" t="s">
        <v>111</v>
      </c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289"/>
      <c r="AG38" s="289"/>
      <c r="AH38" s="289"/>
      <c r="AI38" s="289"/>
      <c r="AJ38" s="289"/>
      <c r="AK38" s="289"/>
      <c r="AL38" s="289"/>
      <c r="AM38" s="289"/>
      <c r="AN38" s="290"/>
      <c r="AO38" s="261"/>
      <c r="AP38" s="262"/>
      <c r="AQ38" s="262"/>
      <c r="AR38" s="262"/>
      <c r="AS38" s="262"/>
      <c r="AT38" s="262"/>
      <c r="AU38" s="262"/>
      <c r="AV38" s="262"/>
      <c r="AW38" s="263"/>
      <c r="AX38" s="261"/>
      <c r="AY38" s="262"/>
      <c r="AZ38" s="262"/>
      <c r="BA38" s="262"/>
      <c r="BB38" s="262"/>
      <c r="BC38" s="262"/>
      <c r="BD38" s="262"/>
      <c r="BE38" s="262"/>
      <c r="BF38" s="263"/>
      <c r="BG38" s="261"/>
      <c r="BH38" s="262"/>
      <c r="BI38" s="262"/>
      <c r="BJ38" s="262"/>
      <c r="BK38" s="262"/>
      <c r="BL38" s="262"/>
      <c r="BM38" s="262"/>
      <c r="BN38" s="262"/>
      <c r="BO38" s="263"/>
      <c r="BP38" s="261"/>
      <c r="BQ38" s="262"/>
      <c r="BR38" s="262"/>
      <c r="BS38" s="262"/>
      <c r="BT38" s="262"/>
      <c r="BU38" s="262"/>
      <c r="BV38" s="262"/>
      <c r="BW38" s="262"/>
      <c r="BX38" s="263"/>
      <c r="BY38" s="261"/>
      <c r="BZ38" s="262"/>
      <c r="CA38" s="262"/>
      <c r="CB38" s="262"/>
      <c r="CC38" s="262"/>
      <c r="CD38" s="262"/>
      <c r="CE38" s="262"/>
      <c r="CF38" s="262"/>
      <c r="CG38" s="263"/>
      <c r="CH38" s="261"/>
      <c r="CI38" s="262"/>
      <c r="CJ38" s="262"/>
      <c r="CK38" s="262"/>
      <c r="CL38" s="262"/>
      <c r="CM38" s="262"/>
      <c r="CN38" s="262"/>
      <c r="CO38" s="262"/>
      <c r="CP38" s="263"/>
      <c r="CQ38" s="261"/>
      <c r="CR38" s="262"/>
      <c r="CS38" s="262"/>
      <c r="CT38" s="262"/>
      <c r="CU38" s="262"/>
      <c r="CV38" s="262"/>
      <c r="CW38" s="262"/>
      <c r="CX38" s="262"/>
      <c r="CY38" s="263"/>
      <c r="CZ38" s="261"/>
      <c r="DA38" s="262"/>
      <c r="DB38" s="262"/>
      <c r="DC38" s="262"/>
      <c r="DD38" s="262"/>
      <c r="DE38" s="262"/>
      <c r="DF38" s="262"/>
      <c r="DG38" s="262"/>
      <c r="DH38" s="263"/>
      <c r="DI38" s="261"/>
      <c r="DJ38" s="262"/>
      <c r="DK38" s="262"/>
      <c r="DL38" s="262"/>
      <c r="DM38" s="262"/>
      <c r="DN38" s="262"/>
      <c r="DO38" s="262"/>
      <c r="DP38" s="262"/>
      <c r="DQ38" s="263"/>
      <c r="DR38" s="261"/>
      <c r="DS38" s="262"/>
      <c r="DT38" s="262"/>
      <c r="DU38" s="262"/>
      <c r="DV38" s="262"/>
      <c r="DW38" s="262"/>
      <c r="DX38" s="262"/>
      <c r="DY38" s="262"/>
      <c r="DZ38" s="263"/>
      <c r="EA38" s="264"/>
      <c r="EB38" s="265"/>
      <c r="EC38" s="265"/>
      <c r="ED38" s="265"/>
      <c r="EE38" s="265"/>
      <c r="EF38" s="265"/>
      <c r="EG38" s="265"/>
      <c r="EH38" s="265"/>
      <c r="EI38" s="265"/>
      <c r="EJ38" s="265"/>
      <c r="EK38" s="265"/>
      <c r="EL38" s="265"/>
      <c r="EM38" s="265"/>
      <c r="EN38" s="265"/>
      <c r="EO38" s="265"/>
      <c r="EP38" s="265"/>
      <c r="EQ38" s="265"/>
      <c r="ER38" s="265"/>
      <c r="ES38" s="265"/>
      <c r="ET38" s="265"/>
      <c r="EU38" s="265"/>
      <c r="EV38" s="265"/>
      <c r="EW38" s="265"/>
      <c r="EX38" s="265"/>
      <c r="EY38" s="266"/>
    </row>
    <row r="39" spans="1:155" ht="10.5" customHeight="1" x14ac:dyDescent="0.2">
      <c r="A39" s="276"/>
      <c r="B39" s="277"/>
      <c r="C39" s="277"/>
      <c r="D39" s="277"/>
      <c r="E39" s="277"/>
      <c r="F39" s="278"/>
      <c r="G39" s="279" t="s">
        <v>112</v>
      </c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1"/>
      <c r="AO39" s="261"/>
      <c r="AP39" s="262"/>
      <c r="AQ39" s="262"/>
      <c r="AR39" s="262"/>
      <c r="AS39" s="262"/>
      <c r="AT39" s="262"/>
      <c r="AU39" s="262"/>
      <c r="AV39" s="262"/>
      <c r="AW39" s="263"/>
      <c r="AX39" s="261"/>
      <c r="AY39" s="262"/>
      <c r="AZ39" s="262"/>
      <c r="BA39" s="262"/>
      <c r="BB39" s="262"/>
      <c r="BC39" s="262"/>
      <c r="BD39" s="262"/>
      <c r="BE39" s="262"/>
      <c r="BF39" s="263"/>
      <c r="BG39" s="261"/>
      <c r="BH39" s="262"/>
      <c r="BI39" s="262"/>
      <c r="BJ39" s="262"/>
      <c r="BK39" s="262"/>
      <c r="BL39" s="262"/>
      <c r="BM39" s="262"/>
      <c r="BN39" s="262"/>
      <c r="BO39" s="263"/>
      <c r="BP39" s="261"/>
      <c r="BQ39" s="262"/>
      <c r="BR39" s="262"/>
      <c r="BS39" s="262"/>
      <c r="BT39" s="262"/>
      <c r="BU39" s="262"/>
      <c r="BV39" s="262"/>
      <c r="BW39" s="262"/>
      <c r="BX39" s="263"/>
      <c r="BY39" s="261"/>
      <c r="BZ39" s="262"/>
      <c r="CA39" s="262"/>
      <c r="CB39" s="262"/>
      <c r="CC39" s="262"/>
      <c r="CD39" s="262"/>
      <c r="CE39" s="262"/>
      <c r="CF39" s="262"/>
      <c r="CG39" s="263"/>
      <c r="CH39" s="261"/>
      <c r="CI39" s="262"/>
      <c r="CJ39" s="262"/>
      <c r="CK39" s="262"/>
      <c r="CL39" s="262"/>
      <c r="CM39" s="262"/>
      <c r="CN39" s="262"/>
      <c r="CO39" s="262"/>
      <c r="CP39" s="263"/>
      <c r="CQ39" s="261"/>
      <c r="CR39" s="262"/>
      <c r="CS39" s="262"/>
      <c r="CT39" s="262"/>
      <c r="CU39" s="262"/>
      <c r="CV39" s="262"/>
      <c r="CW39" s="262"/>
      <c r="CX39" s="262"/>
      <c r="CY39" s="263"/>
      <c r="CZ39" s="261"/>
      <c r="DA39" s="262"/>
      <c r="DB39" s="262"/>
      <c r="DC39" s="262"/>
      <c r="DD39" s="262"/>
      <c r="DE39" s="262"/>
      <c r="DF39" s="262"/>
      <c r="DG39" s="262"/>
      <c r="DH39" s="263"/>
      <c r="DI39" s="261"/>
      <c r="DJ39" s="262"/>
      <c r="DK39" s="262"/>
      <c r="DL39" s="262"/>
      <c r="DM39" s="262"/>
      <c r="DN39" s="262"/>
      <c r="DO39" s="262"/>
      <c r="DP39" s="262"/>
      <c r="DQ39" s="263"/>
      <c r="DR39" s="261"/>
      <c r="DS39" s="262"/>
      <c r="DT39" s="262"/>
      <c r="DU39" s="262"/>
      <c r="DV39" s="262"/>
      <c r="DW39" s="262"/>
      <c r="DX39" s="262"/>
      <c r="DY39" s="262"/>
      <c r="DZ39" s="263"/>
      <c r="EA39" s="264"/>
      <c r="EB39" s="265"/>
      <c r="EC39" s="265"/>
      <c r="ED39" s="265"/>
      <c r="EE39" s="265"/>
      <c r="EF39" s="265"/>
      <c r="EG39" s="265"/>
      <c r="EH39" s="265"/>
      <c r="EI39" s="265"/>
      <c r="EJ39" s="265"/>
      <c r="EK39" s="265"/>
      <c r="EL39" s="265"/>
      <c r="EM39" s="265"/>
      <c r="EN39" s="265"/>
      <c r="EO39" s="265"/>
      <c r="EP39" s="265"/>
      <c r="EQ39" s="265"/>
      <c r="ER39" s="265"/>
      <c r="ES39" s="265"/>
      <c r="ET39" s="265"/>
      <c r="EU39" s="265"/>
      <c r="EV39" s="265"/>
      <c r="EW39" s="265"/>
      <c r="EX39" s="265"/>
      <c r="EY39" s="266"/>
    </row>
    <row r="40" spans="1:155" ht="10.5" customHeight="1" thickBot="1" x14ac:dyDescent="0.25">
      <c r="A40" s="267"/>
      <c r="B40" s="268"/>
      <c r="C40" s="268"/>
      <c r="D40" s="268"/>
      <c r="E40" s="268"/>
      <c r="F40" s="269"/>
      <c r="G40" s="270" t="s">
        <v>113</v>
      </c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2"/>
      <c r="AO40" s="258"/>
      <c r="AP40" s="259"/>
      <c r="AQ40" s="259"/>
      <c r="AR40" s="259"/>
      <c r="AS40" s="259"/>
      <c r="AT40" s="259"/>
      <c r="AU40" s="259"/>
      <c r="AV40" s="259"/>
      <c r="AW40" s="260"/>
      <c r="AX40" s="258"/>
      <c r="AY40" s="259"/>
      <c r="AZ40" s="259"/>
      <c r="BA40" s="259"/>
      <c r="BB40" s="259"/>
      <c r="BC40" s="259"/>
      <c r="BD40" s="259"/>
      <c r="BE40" s="259"/>
      <c r="BF40" s="260"/>
      <c r="BG40" s="258"/>
      <c r="BH40" s="259"/>
      <c r="BI40" s="259"/>
      <c r="BJ40" s="259"/>
      <c r="BK40" s="259"/>
      <c r="BL40" s="259"/>
      <c r="BM40" s="259"/>
      <c r="BN40" s="259"/>
      <c r="BO40" s="260"/>
      <c r="BP40" s="258"/>
      <c r="BQ40" s="259"/>
      <c r="BR40" s="259"/>
      <c r="BS40" s="259"/>
      <c r="BT40" s="259"/>
      <c r="BU40" s="259"/>
      <c r="BV40" s="259"/>
      <c r="BW40" s="259"/>
      <c r="BX40" s="260"/>
      <c r="BY40" s="258"/>
      <c r="BZ40" s="259"/>
      <c r="CA40" s="259"/>
      <c r="CB40" s="259"/>
      <c r="CC40" s="259"/>
      <c r="CD40" s="259"/>
      <c r="CE40" s="259"/>
      <c r="CF40" s="259"/>
      <c r="CG40" s="260"/>
      <c r="CH40" s="258"/>
      <c r="CI40" s="259"/>
      <c r="CJ40" s="259"/>
      <c r="CK40" s="259"/>
      <c r="CL40" s="259"/>
      <c r="CM40" s="259"/>
      <c r="CN40" s="259"/>
      <c r="CO40" s="259"/>
      <c r="CP40" s="260"/>
      <c r="CQ40" s="258"/>
      <c r="CR40" s="259"/>
      <c r="CS40" s="259"/>
      <c r="CT40" s="259"/>
      <c r="CU40" s="259"/>
      <c r="CV40" s="259"/>
      <c r="CW40" s="259"/>
      <c r="CX40" s="259"/>
      <c r="CY40" s="260"/>
      <c r="CZ40" s="258"/>
      <c r="DA40" s="259"/>
      <c r="DB40" s="259"/>
      <c r="DC40" s="259"/>
      <c r="DD40" s="259"/>
      <c r="DE40" s="259"/>
      <c r="DF40" s="259"/>
      <c r="DG40" s="259"/>
      <c r="DH40" s="260"/>
      <c r="DI40" s="258"/>
      <c r="DJ40" s="259"/>
      <c r="DK40" s="259"/>
      <c r="DL40" s="259"/>
      <c r="DM40" s="259"/>
      <c r="DN40" s="259"/>
      <c r="DO40" s="259"/>
      <c r="DP40" s="259"/>
      <c r="DQ40" s="260"/>
      <c r="DR40" s="258"/>
      <c r="DS40" s="259"/>
      <c r="DT40" s="259"/>
      <c r="DU40" s="259"/>
      <c r="DV40" s="259"/>
      <c r="DW40" s="259"/>
      <c r="DX40" s="259"/>
      <c r="DY40" s="259"/>
      <c r="DZ40" s="260"/>
      <c r="EA40" s="273"/>
      <c r="EB40" s="274"/>
      <c r="EC40" s="274"/>
      <c r="ED40" s="274"/>
      <c r="EE40" s="274"/>
      <c r="EF40" s="274"/>
      <c r="EG40" s="274"/>
      <c r="EH40" s="274"/>
      <c r="EI40" s="274"/>
      <c r="EJ40" s="274"/>
      <c r="EK40" s="274"/>
      <c r="EL40" s="274"/>
      <c r="EM40" s="274"/>
      <c r="EN40" s="274"/>
      <c r="EO40" s="274"/>
      <c r="EP40" s="274"/>
      <c r="EQ40" s="274"/>
      <c r="ER40" s="274"/>
      <c r="ES40" s="274"/>
      <c r="ET40" s="274"/>
      <c r="EU40" s="274"/>
      <c r="EV40" s="274"/>
      <c r="EW40" s="274"/>
      <c r="EX40" s="274"/>
      <c r="EY40" s="275"/>
    </row>
    <row r="41" spans="1:155" s="22" customFormat="1" ht="13.5" customHeight="1" x14ac:dyDescent="0.2">
      <c r="F41" s="23"/>
    </row>
    <row r="42" spans="1:155" x14ac:dyDescent="0.2">
      <c r="B42" s="257" t="s">
        <v>120</v>
      </c>
      <c r="C42" s="257"/>
      <c r="D42" s="257"/>
      <c r="E42" s="257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</row>
    <row r="43" spans="1:155" x14ac:dyDescent="0.2">
      <c r="B43" s="257" t="s">
        <v>121</v>
      </c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</row>
  </sheetData>
  <mergeCells count="389">
    <mergeCell ref="CZ40:DH40"/>
    <mergeCell ref="DI40:DQ40"/>
    <mergeCell ref="DR40:DZ40"/>
    <mergeCell ref="EA40:EY40"/>
    <mergeCell ref="BP17:BX17"/>
    <mergeCell ref="EA39:EY39"/>
    <mergeCell ref="A40:F40"/>
    <mergeCell ref="G40:AN40"/>
    <mergeCell ref="AO40:AW40"/>
    <mergeCell ref="AX40:BF40"/>
    <mergeCell ref="BG40:BO40"/>
    <mergeCell ref="BP40:BX40"/>
    <mergeCell ref="BY40:CG40"/>
    <mergeCell ref="CH40:CP40"/>
    <mergeCell ref="CQ40:CY40"/>
    <mergeCell ref="BY39:CG39"/>
    <mergeCell ref="CH39:CP39"/>
    <mergeCell ref="CQ39:CY39"/>
    <mergeCell ref="CZ39:DH39"/>
    <mergeCell ref="DI39:DQ39"/>
    <mergeCell ref="DR39:DZ39"/>
    <mergeCell ref="CZ38:DH38"/>
    <mergeCell ref="DI38:DQ38"/>
    <mergeCell ref="DR38:DZ38"/>
    <mergeCell ref="EA38:EY38"/>
    <mergeCell ref="A39:F39"/>
    <mergeCell ref="G39:AN39"/>
    <mergeCell ref="AO39:AW39"/>
    <mergeCell ref="AX39:BF39"/>
    <mergeCell ref="BG39:BO39"/>
    <mergeCell ref="BP39:BX39"/>
    <mergeCell ref="EA37:EY37"/>
    <mergeCell ref="A38:F38"/>
    <mergeCell ref="G38:AN38"/>
    <mergeCell ref="AO38:AW38"/>
    <mergeCell ref="AX38:BF38"/>
    <mergeCell ref="BG38:BO38"/>
    <mergeCell ref="BP38:BX38"/>
    <mergeCell ref="BY38:CG38"/>
    <mergeCell ref="CH38:CP38"/>
    <mergeCell ref="CQ38:CY38"/>
    <mergeCell ref="BY37:CG37"/>
    <mergeCell ref="CH37:CP37"/>
    <mergeCell ref="CQ37:CY37"/>
    <mergeCell ref="CZ37:DH37"/>
    <mergeCell ref="DI37:DQ37"/>
    <mergeCell ref="DR37:DZ37"/>
    <mergeCell ref="CZ36:DH36"/>
    <mergeCell ref="DI36:DQ36"/>
    <mergeCell ref="DR36:DZ36"/>
    <mergeCell ref="EA36:EY36"/>
    <mergeCell ref="A37:F37"/>
    <mergeCell ref="G37:AN37"/>
    <mergeCell ref="AO37:AW37"/>
    <mergeCell ref="AX37:BF37"/>
    <mergeCell ref="BG37:BO37"/>
    <mergeCell ref="BP37:BX37"/>
    <mergeCell ref="A36:F36"/>
    <mergeCell ref="G36:AN36"/>
    <mergeCell ref="AO36:AW36"/>
    <mergeCell ref="AX36:BF36"/>
    <mergeCell ref="BG36:BO36"/>
    <mergeCell ref="BP36:BX36"/>
    <mergeCell ref="BY36:CG36"/>
    <mergeCell ref="CH36:CP36"/>
    <mergeCell ref="CQ36:CY36"/>
    <mergeCell ref="CZ34:DH34"/>
    <mergeCell ref="DI34:DQ34"/>
    <mergeCell ref="DR34:DZ34"/>
    <mergeCell ref="EA34:EY34"/>
    <mergeCell ref="A35:F35"/>
    <mergeCell ref="G35:AN35"/>
    <mergeCell ref="AO35:AW35"/>
    <mergeCell ref="AX35:BF35"/>
    <mergeCell ref="BG35:BO35"/>
    <mergeCell ref="BP35:BX35"/>
    <mergeCell ref="EA35:EY35"/>
    <mergeCell ref="BY35:CG35"/>
    <mergeCell ref="CH35:CP35"/>
    <mergeCell ref="CQ35:CY35"/>
    <mergeCell ref="CZ35:DH35"/>
    <mergeCell ref="DI35:DQ35"/>
    <mergeCell ref="DR35:DZ35"/>
    <mergeCell ref="A34:F34"/>
    <mergeCell ref="G34:AN34"/>
    <mergeCell ref="AO34:AW34"/>
    <mergeCell ref="AX34:BF34"/>
    <mergeCell ref="BG34:BO34"/>
    <mergeCell ref="BP34:BX34"/>
    <mergeCell ref="BY34:CG34"/>
    <mergeCell ref="CH34:CP34"/>
    <mergeCell ref="CQ34:CY34"/>
    <mergeCell ref="CZ32:DH32"/>
    <mergeCell ref="DI32:DQ32"/>
    <mergeCell ref="DR32:DZ32"/>
    <mergeCell ref="EA32:EY32"/>
    <mergeCell ref="A33:F33"/>
    <mergeCell ref="G33:AN33"/>
    <mergeCell ref="AO33:AW33"/>
    <mergeCell ref="AX33:BF33"/>
    <mergeCell ref="BG33:BO33"/>
    <mergeCell ref="BP33:BX33"/>
    <mergeCell ref="EA33:EY33"/>
    <mergeCell ref="BY33:CG33"/>
    <mergeCell ref="CH33:CP33"/>
    <mergeCell ref="CQ33:CY33"/>
    <mergeCell ref="CZ33:DH33"/>
    <mergeCell ref="DI33:DQ33"/>
    <mergeCell ref="DR33:DZ33"/>
    <mergeCell ref="A32:F32"/>
    <mergeCell ref="G32:AN32"/>
    <mergeCell ref="AO32:AW32"/>
    <mergeCell ref="AX32:BF32"/>
    <mergeCell ref="BG32:BO32"/>
    <mergeCell ref="BP32:BX32"/>
    <mergeCell ref="BY32:CG32"/>
    <mergeCell ref="CH32:CP32"/>
    <mergeCell ref="CQ32:CY32"/>
    <mergeCell ref="CZ30:DH30"/>
    <mergeCell ref="DI30:DQ30"/>
    <mergeCell ref="DR30:DZ30"/>
    <mergeCell ref="EA30:EY30"/>
    <mergeCell ref="A31:F31"/>
    <mergeCell ref="G31:AN31"/>
    <mergeCell ref="AO31:AW31"/>
    <mergeCell ref="AX31:BF31"/>
    <mergeCell ref="BG31:BO31"/>
    <mergeCell ref="BP31:BX31"/>
    <mergeCell ref="EA31:EY31"/>
    <mergeCell ref="BY31:CG31"/>
    <mergeCell ref="CH31:CP31"/>
    <mergeCell ref="CQ31:CY31"/>
    <mergeCell ref="CZ31:DH31"/>
    <mergeCell ref="DI31:DQ31"/>
    <mergeCell ref="DR31:DZ31"/>
    <mergeCell ref="A30:F30"/>
    <mergeCell ref="G30:AN30"/>
    <mergeCell ref="AO30:AW30"/>
    <mergeCell ref="AX30:BF30"/>
    <mergeCell ref="BG30:BO30"/>
    <mergeCell ref="BP30:BX30"/>
    <mergeCell ref="BY30:CG30"/>
    <mergeCell ref="CH30:CP30"/>
    <mergeCell ref="CQ30:CY30"/>
    <mergeCell ref="CZ28:DH28"/>
    <mergeCell ref="DI28:DQ28"/>
    <mergeCell ref="DR28:DZ28"/>
    <mergeCell ref="EA28:EY28"/>
    <mergeCell ref="A29:F29"/>
    <mergeCell ref="G29:AN29"/>
    <mergeCell ref="AO29:AW29"/>
    <mergeCell ref="AX29:BF29"/>
    <mergeCell ref="BG29:BO29"/>
    <mergeCell ref="BP29:BX29"/>
    <mergeCell ref="EA29:EY29"/>
    <mergeCell ref="BY29:CG29"/>
    <mergeCell ref="CH29:CP29"/>
    <mergeCell ref="CQ29:CY29"/>
    <mergeCell ref="CZ29:DH29"/>
    <mergeCell ref="DI29:DQ29"/>
    <mergeCell ref="DR29:DZ29"/>
    <mergeCell ref="A28:F28"/>
    <mergeCell ref="G28:AN28"/>
    <mergeCell ref="AO28:AW28"/>
    <mergeCell ref="AX28:BF28"/>
    <mergeCell ref="BG28:BO28"/>
    <mergeCell ref="BP28:BX28"/>
    <mergeCell ref="BY28:CG28"/>
    <mergeCell ref="CH28:CP28"/>
    <mergeCell ref="CQ28:CY28"/>
    <mergeCell ref="CZ26:DH26"/>
    <mergeCell ref="DI26:DQ26"/>
    <mergeCell ref="DR26:DZ26"/>
    <mergeCell ref="EA26:EY26"/>
    <mergeCell ref="A27:F27"/>
    <mergeCell ref="G27:AN27"/>
    <mergeCell ref="AO27:AW27"/>
    <mergeCell ref="AX27:BF27"/>
    <mergeCell ref="BG27:BO27"/>
    <mergeCell ref="BP27:BX27"/>
    <mergeCell ref="EA27:EY27"/>
    <mergeCell ref="BY27:CG27"/>
    <mergeCell ref="CH27:CP27"/>
    <mergeCell ref="CQ27:CY27"/>
    <mergeCell ref="CZ27:DH27"/>
    <mergeCell ref="DI27:DQ27"/>
    <mergeCell ref="DR27:DZ27"/>
    <mergeCell ref="A26:F26"/>
    <mergeCell ref="G26:AN26"/>
    <mergeCell ref="AO26:AW26"/>
    <mergeCell ref="AX26:BF26"/>
    <mergeCell ref="BG26:BO26"/>
    <mergeCell ref="BP26:BX26"/>
    <mergeCell ref="BY26:CG26"/>
    <mergeCell ref="CH26:CP26"/>
    <mergeCell ref="CQ26:CY26"/>
    <mergeCell ref="CZ24:DH24"/>
    <mergeCell ref="DI24:DQ24"/>
    <mergeCell ref="DR24:DZ24"/>
    <mergeCell ref="EA24:EY24"/>
    <mergeCell ref="A25:F25"/>
    <mergeCell ref="G25:AN25"/>
    <mergeCell ref="AO25:AW25"/>
    <mergeCell ref="AX25:BF25"/>
    <mergeCell ref="BG25:BO25"/>
    <mergeCell ref="BP25:BX25"/>
    <mergeCell ref="EA25:EY25"/>
    <mergeCell ref="BY25:CG25"/>
    <mergeCell ref="CH25:CP25"/>
    <mergeCell ref="CQ25:CY25"/>
    <mergeCell ref="CZ25:DH25"/>
    <mergeCell ref="DI25:DQ25"/>
    <mergeCell ref="DR25:DZ25"/>
    <mergeCell ref="A24:F24"/>
    <mergeCell ref="G24:AN24"/>
    <mergeCell ref="AO24:AW24"/>
    <mergeCell ref="AX24:BF24"/>
    <mergeCell ref="BG24:BO24"/>
    <mergeCell ref="BP24:BX24"/>
    <mergeCell ref="BY24:CG24"/>
    <mergeCell ref="CH24:CP24"/>
    <mergeCell ref="CQ24:CY24"/>
    <mergeCell ref="CZ22:DH22"/>
    <mergeCell ref="DI22:DQ22"/>
    <mergeCell ref="DR22:DZ22"/>
    <mergeCell ref="EA22:EY22"/>
    <mergeCell ref="A23:F23"/>
    <mergeCell ref="G23:AN23"/>
    <mergeCell ref="AO23:AW23"/>
    <mergeCell ref="AX23:BF23"/>
    <mergeCell ref="BG23:BO23"/>
    <mergeCell ref="BP23:BX23"/>
    <mergeCell ref="EA23:EY23"/>
    <mergeCell ref="BY23:CG23"/>
    <mergeCell ref="CH23:CP23"/>
    <mergeCell ref="CQ23:CY23"/>
    <mergeCell ref="CZ23:DH23"/>
    <mergeCell ref="DI23:DQ23"/>
    <mergeCell ref="DR23:DZ23"/>
    <mergeCell ref="A22:F22"/>
    <mergeCell ref="G22:AN22"/>
    <mergeCell ref="AO22:AW22"/>
    <mergeCell ref="AX22:BF22"/>
    <mergeCell ref="BG22:BO22"/>
    <mergeCell ref="BP22:BX22"/>
    <mergeCell ref="BY22:CG22"/>
    <mergeCell ref="CH22:CP22"/>
    <mergeCell ref="CQ22:CY22"/>
    <mergeCell ref="CZ20:DH20"/>
    <mergeCell ref="DI20:DQ20"/>
    <mergeCell ref="DR20:DZ20"/>
    <mergeCell ref="EA20:EY20"/>
    <mergeCell ref="A21:F21"/>
    <mergeCell ref="G21:AN21"/>
    <mergeCell ref="AO21:AW21"/>
    <mergeCell ref="AX21:BF21"/>
    <mergeCell ref="BG21:BO21"/>
    <mergeCell ref="BP21:BX21"/>
    <mergeCell ref="EA21:EY21"/>
    <mergeCell ref="BY21:CG21"/>
    <mergeCell ref="CH21:CP21"/>
    <mergeCell ref="CQ21:CY21"/>
    <mergeCell ref="CZ21:DH21"/>
    <mergeCell ref="DI21:DQ21"/>
    <mergeCell ref="DR21:DZ21"/>
    <mergeCell ref="A20:F20"/>
    <mergeCell ref="G20:AN20"/>
    <mergeCell ref="AO20:AW20"/>
    <mergeCell ref="AX20:BF20"/>
    <mergeCell ref="BG20:BO20"/>
    <mergeCell ref="BP20:BX20"/>
    <mergeCell ref="BY20:CG20"/>
    <mergeCell ref="CH20:CP20"/>
    <mergeCell ref="CQ20:CY20"/>
    <mergeCell ref="EA18:EY18"/>
    <mergeCell ref="A19:F19"/>
    <mergeCell ref="G19:AN19"/>
    <mergeCell ref="AO19:AW19"/>
    <mergeCell ref="AX19:BF19"/>
    <mergeCell ref="BG19:BO19"/>
    <mergeCell ref="BP19:BX19"/>
    <mergeCell ref="EA19:EY19"/>
    <mergeCell ref="BY19:CG19"/>
    <mergeCell ref="CH19:CP19"/>
    <mergeCell ref="CQ19:CY19"/>
    <mergeCell ref="CZ19:DH19"/>
    <mergeCell ref="DI19:DQ19"/>
    <mergeCell ref="DR19:DZ19"/>
    <mergeCell ref="A17:F17"/>
    <mergeCell ref="G17:AN17"/>
    <mergeCell ref="AO17:AW17"/>
    <mergeCell ref="AX17:BF17"/>
    <mergeCell ref="BG17:BO17"/>
    <mergeCell ref="EA17:EY17"/>
    <mergeCell ref="A18:F18"/>
    <mergeCell ref="G18:AN18"/>
    <mergeCell ref="AO18:AW18"/>
    <mergeCell ref="AX18:BF18"/>
    <mergeCell ref="BG18:BO18"/>
    <mergeCell ref="BP18:BX18"/>
    <mergeCell ref="BY18:CG18"/>
    <mergeCell ref="CH18:CP18"/>
    <mergeCell ref="CQ18:CY18"/>
    <mergeCell ref="BY17:CG17"/>
    <mergeCell ref="CH17:CP17"/>
    <mergeCell ref="CQ17:CY17"/>
    <mergeCell ref="CZ17:DH17"/>
    <mergeCell ref="DI17:DQ17"/>
    <mergeCell ref="DR17:DZ17"/>
    <mergeCell ref="CZ18:DH18"/>
    <mergeCell ref="DI18:DQ18"/>
    <mergeCell ref="DR18:DZ18"/>
    <mergeCell ref="EA15:EY15"/>
    <mergeCell ref="A16:F16"/>
    <mergeCell ref="G16:AN16"/>
    <mergeCell ref="AO16:AW16"/>
    <mergeCell ref="AX16:BF16"/>
    <mergeCell ref="BG16:BO16"/>
    <mergeCell ref="BP16:BX16"/>
    <mergeCell ref="BY16:CG16"/>
    <mergeCell ref="CH16:CP16"/>
    <mergeCell ref="CQ16:CY16"/>
    <mergeCell ref="BY15:CG15"/>
    <mergeCell ref="CH15:CP15"/>
    <mergeCell ref="CQ15:CY15"/>
    <mergeCell ref="CZ15:DH15"/>
    <mergeCell ref="DI15:DQ15"/>
    <mergeCell ref="DR15:DZ15"/>
    <mergeCell ref="CZ16:DH16"/>
    <mergeCell ref="DI16:DQ16"/>
    <mergeCell ref="DR16:DZ16"/>
    <mergeCell ref="EA16:EY16"/>
    <mergeCell ref="G13:AN13"/>
    <mergeCell ref="AO13:AW13"/>
    <mergeCell ref="AX13:BF13"/>
    <mergeCell ref="A15:F15"/>
    <mergeCell ref="G15:AN15"/>
    <mergeCell ref="AO15:AW15"/>
    <mergeCell ref="AX15:BF15"/>
    <mergeCell ref="BG15:BO15"/>
    <mergeCell ref="BP15:BX15"/>
    <mergeCell ref="A10:F12"/>
    <mergeCell ref="G10:AN12"/>
    <mergeCell ref="AO10:DZ10"/>
    <mergeCell ref="EA13:EY13"/>
    <mergeCell ref="A14:F14"/>
    <mergeCell ref="G14:AN14"/>
    <mergeCell ref="AO14:AW14"/>
    <mergeCell ref="AX14:BF14"/>
    <mergeCell ref="BG14:BO14"/>
    <mergeCell ref="BP14:BX14"/>
    <mergeCell ref="BY14:CG14"/>
    <mergeCell ref="CH14:CP14"/>
    <mergeCell ref="CQ14:CY14"/>
    <mergeCell ref="BY13:CG13"/>
    <mergeCell ref="CH13:CP13"/>
    <mergeCell ref="CQ13:CY13"/>
    <mergeCell ref="CZ13:DH13"/>
    <mergeCell ref="DI13:DQ13"/>
    <mergeCell ref="DR13:DZ13"/>
    <mergeCell ref="CZ14:DH14"/>
    <mergeCell ref="DI14:DQ14"/>
    <mergeCell ref="DR14:DZ14"/>
    <mergeCell ref="EA14:EY14"/>
    <mergeCell ref="A13:F13"/>
    <mergeCell ref="B42:S42"/>
    <mergeCell ref="B43:S43"/>
    <mergeCell ref="A4:EY4"/>
    <mergeCell ref="DX6:EY6"/>
    <mergeCell ref="DX7:EY7"/>
    <mergeCell ref="DR5:EY5"/>
    <mergeCell ref="EA10:EY12"/>
    <mergeCell ref="AO11:BF11"/>
    <mergeCell ref="BG11:BX11"/>
    <mergeCell ref="BY11:CP11"/>
    <mergeCell ref="CQ11:DH11"/>
    <mergeCell ref="DI11:DZ11"/>
    <mergeCell ref="CQ12:CY12"/>
    <mergeCell ref="CZ12:DH12"/>
    <mergeCell ref="DI12:DQ12"/>
    <mergeCell ref="DR12:DZ12"/>
    <mergeCell ref="BY12:CG12"/>
    <mergeCell ref="CH12:CP12"/>
    <mergeCell ref="BG13:BO13"/>
    <mergeCell ref="BP13:BX13"/>
    <mergeCell ref="AO12:AW12"/>
    <mergeCell ref="AX12:BF12"/>
    <mergeCell ref="BG12:BO12"/>
    <mergeCell ref="BP12:BX12"/>
  </mergeCells>
  <pageMargins left="0.78740157480314965" right="0.70866141732283472" top="0.59055118110236227" bottom="0.31496062992125984" header="0.19685039370078741" footer="0.19685039370078741"/>
  <pageSetup paperSize="9" scale="98" fitToHeight="2" orientation="landscape" r:id="rId1"/>
  <headerFooter alignWithMargins="0">
    <oddHeader xml:space="preserve">&amp;R&amp;"Times New Roman,обычный"&amp;7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I31"/>
  <sheetViews>
    <sheetView zoomScaleNormal="120" zoomScaleSheetLayoutView="100" workbookViewId="0">
      <selection sqref="A1:XFD1048576"/>
    </sheetView>
  </sheetViews>
  <sheetFormatPr defaultColWidth="0.85546875" defaultRowHeight="11.25" x14ac:dyDescent="0.2"/>
  <cols>
    <col min="1" max="16" width="0.85546875" style="21"/>
    <col min="17" max="17" width="5.85546875" style="21" customWidth="1"/>
    <col min="18" max="21" width="0.85546875" style="21"/>
    <col min="22" max="22" width="4.140625" style="21" customWidth="1"/>
    <col min="23" max="24" width="0.85546875" style="21"/>
    <col min="25" max="25" width="1" style="21" customWidth="1"/>
    <col min="26" max="26" width="1.140625" style="21" customWidth="1"/>
    <col min="27" max="57" width="0.85546875" style="21"/>
    <col min="58" max="58" width="1.5703125" style="21" customWidth="1"/>
    <col min="59" max="63" width="0.85546875" style="21"/>
    <col min="64" max="64" width="1.5703125" style="21" customWidth="1"/>
    <col min="65" max="69" width="0.85546875" style="21"/>
    <col min="70" max="70" width="1.7109375" style="21" customWidth="1"/>
    <col min="71" max="84" width="0.85546875" style="21"/>
    <col min="85" max="85" width="1.5703125" style="21" customWidth="1"/>
    <col min="86" max="90" width="0.85546875" style="21"/>
    <col min="91" max="91" width="1.5703125" style="21" customWidth="1"/>
    <col min="92" max="16384" width="0.85546875" style="21"/>
  </cols>
  <sheetData>
    <row r="1" spans="1:165" s="30" customFormat="1" ht="35.25" customHeight="1" x14ac:dyDescent="0.25">
      <c r="EI1" s="444" t="s">
        <v>114</v>
      </c>
      <c r="EJ1" s="444"/>
      <c r="EK1" s="444"/>
      <c r="EL1" s="444"/>
      <c r="EM1" s="444"/>
      <c r="EN1" s="444"/>
      <c r="EO1" s="444"/>
      <c r="EP1" s="444"/>
      <c r="EQ1" s="444"/>
      <c r="ER1" s="444"/>
      <c r="ES1" s="444"/>
      <c r="ET1" s="444"/>
      <c r="EU1" s="444"/>
      <c r="EV1" s="444"/>
      <c r="EW1" s="444"/>
      <c r="EX1" s="444"/>
      <c r="EY1" s="444"/>
      <c r="EZ1" s="444"/>
      <c r="FA1" s="444"/>
      <c r="FB1" s="444"/>
      <c r="FC1" s="444"/>
      <c r="FD1" s="444"/>
      <c r="FE1" s="444"/>
      <c r="FF1" s="444"/>
      <c r="FG1" s="444"/>
      <c r="FH1" s="444"/>
      <c r="FI1" s="444"/>
    </row>
    <row r="3" spans="1:165" s="28" customFormat="1" ht="15.75" x14ac:dyDescent="0.25">
      <c r="A3" s="397" t="s">
        <v>233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397"/>
      <c r="CJ3" s="397"/>
      <c r="CK3" s="397"/>
      <c r="CL3" s="397"/>
      <c r="CM3" s="397"/>
      <c r="CN3" s="397"/>
      <c r="CO3" s="397"/>
      <c r="CP3" s="397"/>
      <c r="CQ3" s="397"/>
      <c r="CR3" s="397"/>
      <c r="CS3" s="397"/>
      <c r="CT3" s="397"/>
      <c r="CU3" s="397"/>
      <c r="CV3" s="397"/>
      <c r="CW3" s="397"/>
      <c r="CX3" s="397"/>
      <c r="CY3" s="397"/>
      <c r="CZ3" s="397"/>
      <c r="DA3" s="397"/>
      <c r="DB3" s="397"/>
      <c r="DC3" s="397"/>
      <c r="DD3" s="397"/>
      <c r="DE3" s="397"/>
      <c r="DF3" s="397"/>
      <c r="DG3" s="397"/>
      <c r="DH3" s="397"/>
      <c r="DI3" s="397"/>
      <c r="DJ3" s="397"/>
      <c r="DK3" s="397"/>
      <c r="DL3" s="397"/>
      <c r="DM3" s="397"/>
      <c r="DN3" s="397"/>
      <c r="DO3" s="397"/>
      <c r="DP3" s="397"/>
      <c r="DQ3" s="397"/>
      <c r="DR3" s="397"/>
      <c r="DS3" s="397"/>
      <c r="DT3" s="397"/>
      <c r="DU3" s="397"/>
      <c r="DV3" s="397"/>
      <c r="DW3" s="397"/>
      <c r="DX3" s="397"/>
      <c r="DY3" s="397"/>
      <c r="DZ3" s="397"/>
      <c r="EA3" s="397"/>
      <c r="EB3" s="397"/>
      <c r="EC3" s="397"/>
      <c r="ED3" s="397"/>
      <c r="EE3" s="397"/>
      <c r="EF3" s="397"/>
      <c r="EG3" s="397"/>
      <c r="EH3" s="397"/>
      <c r="EI3" s="397"/>
      <c r="EJ3" s="397"/>
      <c r="EK3" s="397"/>
      <c r="EL3" s="397"/>
      <c r="EM3" s="397"/>
      <c r="EN3" s="397"/>
      <c r="EO3" s="397"/>
      <c r="EP3" s="397"/>
      <c r="EQ3" s="397"/>
      <c r="ER3" s="397"/>
      <c r="ES3" s="397"/>
      <c r="ET3" s="397"/>
      <c r="EU3" s="397"/>
      <c r="EV3" s="397"/>
      <c r="EW3" s="397"/>
      <c r="EX3" s="397"/>
      <c r="EY3" s="397"/>
      <c r="EZ3" s="397"/>
      <c r="FA3" s="397"/>
      <c r="FB3" s="397"/>
      <c r="FC3" s="397"/>
      <c r="FD3" s="397"/>
      <c r="FE3" s="397"/>
      <c r="FF3" s="397"/>
      <c r="FG3" s="397"/>
      <c r="FH3" s="397"/>
      <c r="FI3" s="397"/>
    </row>
    <row r="4" spans="1:165" ht="35.25" customHeight="1" x14ac:dyDescent="0.2">
      <c r="EB4" s="360" t="s">
        <v>227</v>
      </c>
      <c r="EC4" s="360"/>
      <c r="ED4" s="360"/>
      <c r="EE4" s="360"/>
      <c r="EF4" s="360"/>
      <c r="EG4" s="360"/>
      <c r="EH4" s="360"/>
      <c r="EI4" s="360"/>
      <c r="EJ4" s="360"/>
      <c r="EK4" s="360"/>
      <c r="EL4" s="360"/>
      <c r="EM4" s="360"/>
      <c r="EN4" s="360"/>
      <c r="EO4" s="360"/>
      <c r="EP4" s="360"/>
      <c r="EQ4" s="360"/>
      <c r="ER4" s="360"/>
      <c r="ES4" s="360"/>
      <c r="ET4" s="360"/>
      <c r="EU4" s="360"/>
      <c r="EV4" s="360"/>
      <c r="EW4" s="360"/>
      <c r="EX4" s="360"/>
      <c r="EY4" s="360"/>
      <c r="EZ4" s="360"/>
      <c r="FA4" s="360"/>
      <c r="FB4" s="360"/>
      <c r="FC4" s="360"/>
      <c r="FD4" s="360"/>
      <c r="FE4" s="360"/>
      <c r="FF4" s="360"/>
      <c r="FG4" s="360"/>
      <c r="FH4" s="360"/>
      <c r="FI4" s="360"/>
    </row>
    <row r="5" spans="1:165" s="30" customFormat="1" ht="24.75" customHeight="1" x14ac:dyDescent="0.25">
      <c r="R5" s="21"/>
      <c r="S5" s="21"/>
      <c r="T5" s="21"/>
      <c r="U5" s="21"/>
      <c r="V5" s="21"/>
      <c r="W5" s="21"/>
      <c r="EB5" s="24"/>
      <c r="EC5" s="24"/>
      <c r="ED5" s="24"/>
      <c r="EE5" s="24"/>
      <c r="EF5" s="24"/>
      <c r="EG5" s="25"/>
      <c r="EH5" s="438" t="s">
        <v>201</v>
      </c>
      <c r="EI5" s="438"/>
      <c r="EJ5" s="438"/>
      <c r="EK5" s="438"/>
      <c r="EL5" s="438"/>
      <c r="EM5" s="438"/>
      <c r="EN5" s="438"/>
      <c r="EO5" s="438"/>
      <c r="EP5" s="438"/>
      <c r="EQ5" s="438"/>
      <c r="ER5" s="438"/>
      <c r="ES5" s="438"/>
      <c r="ET5" s="438"/>
      <c r="EU5" s="438"/>
      <c r="EV5" s="438"/>
      <c r="EW5" s="438"/>
      <c r="EX5" s="438"/>
      <c r="EY5" s="438"/>
      <c r="EZ5" s="438"/>
      <c r="FA5" s="438"/>
      <c r="FB5" s="438"/>
      <c r="FC5" s="438"/>
      <c r="FD5" s="438"/>
      <c r="FE5" s="438"/>
      <c r="FF5" s="438"/>
      <c r="FG5" s="438"/>
      <c r="FH5" s="438"/>
      <c r="FI5" s="438"/>
    </row>
    <row r="6" spans="1:165" s="30" customFormat="1" ht="15" x14ac:dyDescent="0.25">
      <c r="R6" s="31"/>
      <c r="EB6" s="24"/>
      <c r="EC6" s="24"/>
      <c r="ED6" s="24"/>
      <c r="EE6" s="24"/>
      <c r="EF6" s="24"/>
      <c r="EG6" s="24"/>
      <c r="EH6" s="439" t="s">
        <v>238</v>
      </c>
      <c r="EI6" s="439"/>
      <c r="EJ6" s="439"/>
      <c r="EK6" s="439"/>
      <c r="EL6" s="439"/>
      <c r="EM6" s="439"/>
      <c r="EN6" s="439"/>
      <c r="EO6" s="439"/>
      <c r="EP6" s="439"/>
      <c r="EQ6" s="439"/>
      <c r="ER6" s="439"/>
      <c r="ES6" s="439"/>
      <c r="ET6" s="439"/>
      <c r="EU6" s="439"/>
      <c r="EV6" s="439"/>
      <c r="EW6" s="439"/>
      <c r="EX6" s="439"/>
      <c r="EY6" s="439"/>
      <c r="EZ6" s="439"/>
      <c r="FA6" s="439"/>
      <c r="FB6" s="439"/>
      <c r="FC6" s="439"/>
      <c r="FD6" s="439"/>
      <c r="FE6" s="439"/>
      <c r="FF6" s="439"/>
      <c r="FG6" s="439"/>
      <c r="FH6" s="439"/>
      <c r="FI6" s="439"/>
    </row>
    <row r="7" spans="1:165" s="30" customFormat="1" ht="15" x14ac:dyDescent="0.25">
      <c r="R7" s="21"/>
      <c r="EB7" s="24"/>
      <c r="EC7" s="24"/>
      <c r="ED7" s="24"/>
      <c r="EE7" s="24"/>
      <c r="EF7" s="24"/>
      <c r="EG7" s="443"/>
      <c r="EH7" s="443"/>
      <c r="EI7" s="443"/>
      <c r="EJ7" s="443"/>
      <c r="EK7" s="443"/>
      <c r="EL7" s="443"/>
      <c r="EM7" s="443"/>
      <c r="EN7" s="443"/>
      <c r="EO7" s="443"/>
      <c r="EP7" s="443"/>
      <c r="EQ7" s="443"/>
      <c r="ER7" s="443"/>
      <c r="ES7" s="443"/>
      <c r="ET7" s="443"/>
      <c r="EU7" s="443"/>
      <c r="EV7" s="443"/>
      <c r="EW7" s="443"/>
      <c r="EX7" s="443"/>
      <c r="EY7" s="443"/>
      <c r="EZ7" s="443"/>
      <c r="FA7" s="443"/>
      <c r="FB7" s="443"/>
      <c r="FC7" s="443"/>
      <c r="FD7" s="443"/>
      <c r="FE7" s="443"/>
      <c r="FF7" s="443"/>
      <c r="FG7" s="443"/>
      <c r="FH7" s="443"/>
      <c r="FI7" s="443"/>
    </row>
    <row r="8" spans="1:165" s="32" customFormat="1" ht="12.75" x14ac:dyDescent="0.2"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33" t="s">
        <v>37</v>
      </c>
    </row>
    <row r="9" spans="1:165" s="32" customFormat="1" ht="12.75" x14ac:dyDescent="0.2"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5"/>
    </row>
    <row r="10" spans="1:165" ht="12" thickBot="1" x14ac:dyDescent="0.25"/>
    <row r="11" spans="1:165" s="22" customFormat="1" ht="10.5" customHeight="1" x14ac:dyDescent="0.2">
      <c r="A11" s="445" t="s">
        <v>0</v>
      </c>
      <c r="B11" s="446"/>
      <c r="C11" s="446"/>
      <c r="D11" s="446"/>
      <c r="E11" s="446"/>
      <c r="F11" s="446" t="s">
        <v>115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6"/>
      <c r="T11" s="446"/>
      <c r="U11" s="446"/>
      <c r="V11" s="446"/>
      <c r="W11" s="446"/>
      <c r="X11" s="446"/>
      <c r="Y11" s="446"/>
      <c r="Z11" s="446" t="s">
        <v>116</v>
      </c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46"/>
      <c r="AL11" s="446"/>
      <c r="AM11" s="446"/>
      <c r="AN11" s="446"/>
      <c r="AO11" s="446"/>
      <c r="AP11" s="446"/>
      <c r="AQ11" s="446"/>
      <c r="AR11" s="446"/>
      <c r="AS11" s="446"/>
      <c r="AT11" s="446"/>
      <c r="AU11" s="446"/>
      <c r="AV11" s="446"/>
      <c r="AW11" s="446"/>
      <c r="AX11" s="446"/>
      <c r="AY11" s="446"/>
      <c r="AZ11" s="446"/>
      <c r="BA11" s="446"/>
      <c r="BB11" s="446"/>
      <c r="BC11" s="446"/>
      <c r="BD11" s="446"/>
      <c r="BE11" s="446"/>
      <c r="BF11" s="446"/>
      <c r="BG11" s="446"/>
      <c r="BH11" s="446"/>
      <c r="BI11" s="446"/>
      <c r="BJ11" s="446"/>
      <c r="BK11" s="446"/>
      <c r="BL11" s="446"/>
      <c r="BM11" s="446"/>
      <c r="BN11" s="446"/>
      <c r="BO11" s="446"/>
      <c r="BP11" s="446"/>
      <c r="BQ11" s="446"/>
      <c r="BR11" s="446"/>
      <c r="BS11" s="446"/>
      <c r="BT11" s="446"/>
      <c r="BU11" s="446"/>
      <c r="BV11" s="446"/>
      <c r="BW11" s="446"/>
      <c r="BX11" s="446"/>
      <c r="BY11" s="446"/>
      <c r="BZ11" s="446"/>
      <c r="CA11" s="446"/>
      <c r="CB11" s="446"/>
      <c r="CC11" s="446"/>
      <c r="CD11" s="446"/>
      <c r="CE11" s="446"/>
      <c r="CF11" s="446"/>
      <c r="CG11" s="446"/>
      <c r="CH11" s="446"/>
      <c r="CI11" s="446"/>
      <c r="CJ11" s="446"/>
      <c r="CK11" s="446"/>
      <c r="CL11" s="446"/>
      <c r="CM11" s="446"/>
      <c r="CN11" s="446"/>
      <c r="CO11" s="446"/>
      <c r="CP11" s="446"/>
      <c r="CQ11" s="446"/>
      <c r="CR11" s="446" t="s">
        <v>117</v>
      </c>
      <c r="CS11" s="446"/>
      <c r="CT11" s="446"/>
      <c r="CU11" s="446"/>
      <c r="CV11" s="446"/>
      <c r="CW11" s="446"/>
      <c r="CX11" s="446"/>
      <c r="CY11" s="446"/>
      <c r="CZ11" s="446"/>
      <c r="DA11" s="446"/>
      <c r="DB11" s="446"/>
      <c r="DC11" s="446"/>
      <c r="DD11" s="446"/>
      <c r="DE11" s="446"/>
      <c r="DF11" s="446"/>
      <c r="DG11" s="446"/>
      <c r="DH11" s="446"/>
      <c r="DI11" s="446"/>
      <c r="DJ11" s="446"/>
      <c r="DK11" s="446"/>
      <c r="DL11" s="446"/>
      <c r="DM11" s="446"/>
      <c r="DN11" s="446"/>
      <c r="DO11" s="446"/>
      <c r="DP11" s="446"/>
      <c r="DQ11" s="446"/>
      <c r="DR11" s="446"/>
      <c r="DS11" s="446"/>
      <c r="DT11" s="446"/>
      <c r="DU11" s="446"/>
      <c r="DV11" s="446"/>
      <c r="DW11" s="446"/>
      <c r="DX11" s="446"/>
      <c r="DY11" s="446"/>
      <c r="DZ11" s="446"/>
      <c r="EA11" s="446"/>
      <c r="EB11" s="446"/>
      <c r="EC11" s="446"/>
      <c r="ED11" s="446"/>
      <c r="EE11" s="446"/>
      <c r="EF11" s="446"/>
      <c r="EG11" s="446"/>
      <c r="EH11" s="446"/>
      <c r="EI11" s="446"/>
      <c r="EJ11" s="446"/>
      <c r="EK11" s="446"/>
      <c r="EL11" s="446"/>
      <c r="EM11" s="446"/>
      <c r="EN11" s="446"/>
      <c r="EO11" s="446"/>
      <c r="EP11" s="446"/>
      <c r="EQ11" s="446"/>
      <c r="ER11" s="446"/>
      <c r="ES11" s="446"/>
      <c r="ET11" s="446"/>
      <c r="EU11" s="446"/>
      <c r="EV11" s="446"/>
      <c r="EW11" s="446"/>
      <c r="EX11" s="446"/>
      <c r="EY11" s="446"/>
      <c r="EZ11" s="446"/>
      <c r="FA11" s="446"/>
      <c r="FB11" s="446"/>
      <c r="FC11" s="446"/>
      <c r="FD11" s="446"/>
      <c r="FE11" s="446"/>
      <c r="FF11" s="446"/>
      <c r="FG11" s="446"/>
      <c r="FH11" s="446"/>
      <c r="FI11" s="449"/>
    </row>
    <row r="12" spans="1:165" s="22" customFormat="1" ht="10.5" customHeight="1" x14ac:dyDescent="0.2">
      <c r="A12" s="447"/>
      <c r="B12" s="448"/>
      <c r="C12" s="448"/>
      <c r="D12" s="448"/>
      <c r="E12" s="448"/>
      <c r="F12" s="448"/>
      <c r="G12" s="448"/>
      <c r="H12" s="448"/>
      <c r="I12" s="448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8" t="s">
        <v>63</v>
      </c>
      <c r="AA12" s="448"/>
      <c r="AB12" s="448"/>
      <c r="AC12" s="448"/>
      <c r="AD12" s="448"/>
      <c r="AE12" s="448"/>
      <c r="AF12" s="448"/>
      <c r="AG12" s="448"/>
      <c r="AH12" s="448"/>
      <c r="AI12" s="448"/>
      <c r="AJ12" s="448"/>
      <c r="AK12" s="448"/>
      <c r="AL12" s="448"/>
      <c r="AM12" s="448"/>
      <c r="AN12" s="448"/>
      <c r="AO12" s="448"/>
      <c r="AP12" s="448"/>
      <c r="AQ12" s="448"/>
      <c r="AR12" s="448"/>
      <c r="AS12" s="448"/>
      <c r="AT12" s="448"/>
      <c r="AU12" s="448"/>
      <c r="AV12" s="448"/>
      <c r="AW12" s="448"/>
      <c r="AX12" s="448"/>
      <c r="AY12" s="448"/>
      <c r="AZ12" s="448"/>
      <c r="BA12" s="448"/>
      <c r="BB12" s="448"/>
      <c r="BC12" s="448"/>
      <c r="BD12" s="448"/>
      <c r="BE12" s="448"/>
      <c r="BF12" s="448"/>
      <c r="BG12" s="448"/>
      <c r="BH12" s="448"/>
      <c r="BI12" s="448" t="s">
        <v>20</v>
      </c>
      <c r="BJ12" s="448"/>
      <c r="BK12" s="448"/>
      <c r="BL12" s="448"/>
      <c r="BM12" s="448"/>
      <c r="BN12" s="448"/>
      <c r="BO12" s="448"/>
      <c r="BP12" s="448"/>
      <c r="BQ12" s="448"/>
      <c r="BR12" s="448"/>
      <c r="BS12" s="448"/>
      <c r="BT12" s="448"/>
      <c r="BU12" s="448"/>
      <c r="BV12" s="448"/>
      <c r="BW12" s="448"/>
      <c r="BX12" s="448"/>
      <c r="BY12" s="448"/>
      <c r="BZ12" s="448"/>
      <c r="CA12" s="448"/>
      <c r="CB12" s="448"/>
      <c r="CC12" s="448"/>
      <c r="CD12" s="448"/>
      <c r="CE12" s="448"/>
      <c r="CF12" s="448"/>
      <c r="CG12" s="448"/>
      <c r="CH12" s="448"/>
      <c r="CI12" s="448"/>
      <c r="CJ12" s="448"/>
      <c r="CK12" s="448"/>
      <c r="CL12" s="448"/>
      <c r="CM12" s="448"/>
      <c r="CN12" s="448"/>
      <c r="CO12" s="448"/>
      <c r="CP12" s="448"/>
      <c r="CQ12" s="448"/>
      <c r="CR12" s="448" t="s">
        <v>63</v>
      </c>
      <c r="CS12" s="448"/>
      <c r="CT12" s="448"/>
      <c r="CU12" s="448"/>
      <c r="CV12" s="448"/>
      <c r="CW12" s="448"/>
      <c r="CX12" s="448"/>
      <c r="CY12" s="448"/>
      <c r="CZ12" s="448"/>
      <c r="DA12" s="448"/>
      <c r="DB12" s="448"/>
      <c r="DC12" s="448"/>
      <c r="DD12" s="448"/>
      <c r="DE12" s="448"/>
      <c r="DF12" s="448"/>
      <c r="DG12" s="448"/>
      <c r="DH12" s="448"/>
      <c r="DI12" s="448"/>
      <c r="DJ12" s="448"/>
      <c r="DK12" s="448"/>
      <c r="DL12" s="448"/>
      <c r="DM12" s="448"/>
      <c r="DN12" s="448"/>
      <c r="DO12" s="448"/>
      <c r="DP12" s="448"/>
      <c r="DQ12" s="448"/>
      <c r="DR12" s="448"/>
      <c r="DS12" s="448"/>
      <c r="DT12" s="448"/>
      <c r="DU12" s="448"/>
      <c r="DV12" s="448"/>
      <c r="DW12" s="448"/>
      <c r="DX12" s="448"/>
      <c r="DY12" s="448"/>
      <c r="DZ12" s="448"/>
      <c r="EA12" s="450" t="s">
        <v>20</v>
      </c>
      <c r="EB12" s="450"/>
      <c r="EC12" s="450"/>
      <c r="ED12" s="450"/>
      <c r="EE12" s="450"/>
      <c r="EF12" s="450"/>
      <c r="EG12" s="450"/>
      <c r="EH12" s="450"/>
      <c r="EI12" s="450"/>
      <c r="EJ12" s="450"/>
      <c r="EK12" s="450"/>
      <c r="EL12" s="450"/>
      <c r="EM12" s="450"/>
      <c r="EN12" s="450"/>
      <c r="EO12" s="450"/>
      <c r="EP12" s="450"/>
      <c r="EQ12" s="450"/>
      <c r="ER12" s="450"/>
      <c r="ES12" s="450"/>
      <c r="ET12" s="450"/>
      <c r="EU12" s="450"/>
      <c r="EV12" s="450"/>
      <c r="EW12" s="450"/>
      <c r="EX12" s="450"/>
      <c r="EY12" s="450"/>
      <c r="EZ12" s="450"/>
      <c r="FA12" s="450"/>
      <c r="FB12" s="450"/>
      <c r="FC12" s="450"/>
      <c r="FD12" s="450"/>
      <c r="FE12" s="450"/>
      <c r="FF12" s="450"/>
      <c r="FG12" s="450"/>
      <c r="FH12" s="450"/>
      <c r="FI12" s="451"/>
    </row>
    <row r="13" spans="1:165" s="22" customFormat="1" ht="10.5" customHeight="1" x14ac:dyDescent="0.2">
      <c r="A13" s="447"/>
      <c r="B13" s="448"/>
      <c r="C13" s="448"/>
      <c r="D13" s="448"/>
      <c r="E13" s="448"/>
      <c r="F13" s="448"/>
      <c r="G13" s="448"/>
      <c r="H13" s="448"/>
      <c r="I13" s="44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8" t="s">
        <v>118</v>
      </c>
      <c r="AA13" s="448"/>
      <c r="AB13" s="448"/>
      <c r="AC13" s="448"/>
      <c r="AD13" s="448"/>
      <c r="AE13" s="448"/>
      <c r="AF13" s="448"/>
      <c r="AG13" s="448"/>
      <c r="AH13" s="448"/>
      <c r="AI13" s="448"/>
      <c r="AJ13" s="448"/>
      <c r="AK13" s="448"/>
      <c r="AL13" s="448"/>
      <c r="AM13" s="448"/>
      <c r="AN13" s="448"/>
      <c r="AO13" s="448"/>
      <c r="AP13" s="448"/>
      <c r="AQ13" s="448"/>
      <c r="AR13" s="448"/>
      <c r="AS13" s="448"/>
      <c r="AT13" s="448"/>
      <c r="AU13" s="448"/>
      <c r="AV13" s="448"/>
      <c r="AW13" s="448"/>
      <c r="AX13" s="448"/>
      <c r="AY13" s="448"/>
      <c r="AZ13" s="448"/>
      <c r="BA13" s="448"/>
      <c r="BB13" s="448"/>
      <c r="BC13" s="448"/>
      <c r="BD13" s="448"/>
      <c r="BE13" s="448"/>
      <c r="BF13" s="448"/>
      <c r="BG13" s="448"/>
      <c r="BH13" s="448"/>
      <c r="BI13" s="448" t="s">
        <v>118</v>
      </c>
      <c r="BJ13" s="448"/>
      <c r="BK13" s="448"/>
      <c r="BL13" s="448"/>
      <c r="BM13" s="448"/>
      <c r="BN13" s="448"/>
      <c r="BO13" s="448"/>
      <c r="BP13" s="448"/>
      <c r="BQ13" s="448"/>
      <c r="BR13" s="448"/>
      <c r="BS13" s="448"/>
      <c r="BT13" s="448"/>
      <c r="BU13" s="448"/>
      <c r="BV13" s="448"/>
      <c r="BW13" s="448"/>
      <c r="BX13" s="448"/>
      <c r="BY13" s="448"/>
      <c r="BZ13" s="448"/>
      <c r="CA13" s="448"/>
      <c r="CB13" s="448"/>
      <c r="CC13" s="448"/>
      <c r="CD13" s="448"/>
      <c r="CE13" s="448"/>
      <c r="CF13" s="448"/>
      <c r="CG13" s="448"/>
      <c r="CH13" s="448"/>
      <c r="CI13" s="448"/>
      <c r="CJ13" s="448"/>
      <c r="CK13" s="448"/>
      <c r="CL13" s="448"/>
      <c r="CM13" s="448"/>
      <c r="CN13" s="448"/>
      <c r="CO13" s="448"/>
      <c r="CP13" s="448"/>
      <c r="CQ13" s="448"/>
      <c r="CR13" s="448" t="s">
        <v>118</v>
      </c>
      <c r="CS13" s="448"/>
      <c r="CT13" s="448"/>
      <c r="CU13" s="448"/>
      <c r="CV13" s="448"/>
      <c r="CW13" s="448"/>
      <c r="CX13" s="448"/>
      <c r="CY13" s="448"/>
      <c r="CZ13" s="448"/>
      <c r="DA13" s="448"/>
      <c r="DB13" s="448"/>
      <c r="DC13" s="448"/>
      <c r="DD13" s="448"/>
      <c r="DE13" s="448"/>
      <c r="DF13" s="448"/>
      <c r="DG13" s="448"/>
      <c r="DH13" s="448"/>
      <c r="DI13" s="448"/>
      <c r="DJ13" s="448"/>
      <c r="DK13" s="448"/>
      <c r="DL13" s="448"/>
      <c r="DM13" s="448"/>
      <c r="DN13" s="448"/>
      <c r="DO13" s="448"/>
      <c r="DP13" s="448"/>
      <c r="DQ13" s="448"/>
      <c r="DR13" s="448"/>
      <c r="DS13" s="448"/>
      <c r="DT13" s="448"/>
      <c r="DU13" s="448"/>
      <c r="DV13" s="448"/>
      <c r="DW13" s="448"/>
      <c r="DX13" s="448"/>
      <c r="DY13" s="448"/>
      <c r="DZ13" s="448"/>
      <c r="EA13" s="448" t="s">
        <v>118</v>
      </c>
      <c r="EB13" s="448"/>
      <c r="EC13" s="448"/>
      <c r="ED13" s="448"/>
      <c r="EE13" s="448"/>
      <c r="EF13" s="448"/>
      <c r="EG13" s="448"/>
      <c r="EH13" s="448"/>
      <c r="EI13" s="448"/>
      <c r="EJ13" s="448"/>
      <c r="EK13" s="448"/>
      <c r="EL13" s="448"/>
      <c r="EM13" s="448"/>
      <c r="EN13" s="448"/>
      <c r="EO13" s="448"/>
      <c r="EP13" s="448"/>
      <c r="EQ13" s="448"/>
      <c r="ER13" s="448"/>
      <c r="ES13" s="448"/>
      <c r="ET13" s="448"/>
      <c r="EU13" s="448"/>
      <c r="EV13" s="448"/>
      <c r="EW13" s="448"/>
      <c r="EX13" s="448"/>
      <c r="EY13" s="448"/>
      <c r="EZ13" s="448"/>
      <c r="FA13" s="448"/>
      <c r="FB13" s="448"/>
      <c r="FC13" s="448"/>
      <c r="FD13" s="448"/>
      <c r="FE13" s="448"/>
      <c r="FF13" s="448"/>
      <c r="FG13" s="448"/>
      <c r="FH13" s="448"/>
      <c r="FI13" s="452"/>
    </row>
    <row r="14" spans="1:165" s="22" customFormat="1" ht="10.5" customHeight="1" x14ac:dyDescent="0.2">
      <c r="A14" s="447"/>
      <c r="B14" s="448"/>
      <c r="C14" s="448"/>
      <c r="D14" s="448"/>
      <c r="E14" s="448"/>
      <c r="F14" s="448"/>
      <c r="G14" s="448"/>
      <c r="H14" s="448"/>
      <c r="I14" s="44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/>
      <c r="W14" s="448"/>
      <c r="X14" s="448"/>
      <c r="Y14" s="448"/>
      <c r="Z14" s="453" t="s">
        <v>10</v>
      </c>
      <c r="AA14" s="453"/>
      <c r="AB14" s="453"/>
      <c r="AC14" s="453"/>
      <c r="AD14" s="453"/>
      <c r="AE14" s="453"/>
      <c r="AF14" s="453"/>
      <c r="AG14" s="453" t="s">
        <v>11</v>
      </c>
      <c r="AH14" s="453"/>
      <c r="AI14" s="453"/>
      <c r="AJ14" s="453"/>
      <c r="AK14" s="453"/>
      <c r="AL14" s="453"/>
      <c r="AM14" s="453"/>
      <c r="AN14" s="453" t="s">
        <v>12</v>
      </c>
      <c r="AO14" s="453"/>
      <c r="AP14" s="453"/>
      <c r="AQ14" s="453"/>
      <c r="AR14" s="453"/>
      <c r="AS14" s="453"/>
      <c r="AT14" s="453"/>
      <c r="AU14" s="453" t="s">
        <v>13</v>
      </c>
      <c r="AV14" s="453"/>
      <c r="AW14" s="453"/>
      <c r="AX14" s="453"/>
      <c r="AY14" s="453"/>
      <c r="AZ14" s="453"/>
      <c r="BA14" s="453"/>
      <c r="BB14" s="453" t="s">
        <v>163</v>
      </c>
      <c r="BC14" s="453"/>
      <c r="BD14" s="453"/>
      <c r="BE14" s="453"/>
      <c r="BF14" s="453"/>
      <c r="BG14" s="453"/>
      <c r="BH14" s="453"/>
      <c r="BI14" s="453" t="s">
        <v>10</v>
      </c>
      <c r="BJ14" s="453"/>
      <c r="BK14" s="453"/>
      <c r="BL14" s="453"/>
      <c r="BM14" s="453"/>
      <c r="BN14" s="453"/>
      <c r="BO14" s="453"/>
      <c r="BP14" s="453" t="s">
        <v>11</v>
      </c>
      <c r="BQ14" s="453"/>
      <c r="BR14" s="453"/>
      <c r="BS14" s="453"/>
      <c r="BT14" s="453"/>
      <c r="BU14" s="453"/>
      <c r="BV14" s="453"/>
      <c r="BW14" s="453" t="s">
        <v>12</v>
      </c>
      <c r="BX14" s="453"/>
      <c r="BY14" s="453"/>
      <c r="BZ14" s="453"/>
      <c r="CA14" s="453"/>
      <c r="CB14" s="453"/>
      <c r="CC14" s="453"/>
      <c r="CD14" s="453" t="s">
        <v>13</v>
      </c>
      <c r="CE14" s="453"/>
      <c r="CF14" s="453"/>
      <c r="CG14" s="453"/>
      <c r="CH14" s="453"/>
      <c r="CI14" s="453"/>
      <c r="CJ14" s="453"/>
      <c r="CK14" s="453" t="s">
        <v>163</v>
      </c>
      <c r="CL14" s="453"/>
      <c r="CM14" s="453"/>
      <c r="CN14" s="453"/>
      <c r="CO14" s="453"/>
      <c r="CP14" s="453"/>
      <c r="CQ14" s="453"/>
      <c r="CR14" s="453" t="s">
        <v>10</v>
      </c>
      <c r="CS14" s="453"/>
      <c r="CT14" s="453"/>
      <c r="CU14" s="453"/>
      <c r="CV14" s="453"/>
      <c r="CW14" s="453"/>
      <c r="CX14" s="453"/>
      <c r="CY14" s="453" t="s">
        <v>11</v>
      </c>
      <c r="CZ14" s="453"/>
      <c r="DA14" s="453"/>
      <c r="DB14" s="453"/>
      <c r="DC14" s="453"/>
      <c r="DD14" s="453"/>
      <c r="DE14" s="453"/>
      <c r="DF14" s="453" t="s">
        <v>12</v>
      </c>
      <c r="DG14" s="453"/>
      <c r="DH14" s="453"/>
      <c r="DI14" s="453"/>
      <c r="DJ14" s="453"/>
      <c r="DK14" s="453"/>
      <c r="DL14" s="453"/>
      <c r="DM14" s="453" t="s">
        <v>13</v>
      </c>
      <c r="DN14" s="453"/>
      <c r="DO14" s="453"/>
      <c r="DP14" s="453"/>
      <c r="DQ14" s="453"/>
      <c r="DR14" s="453"/>
      <c r="DS14" s="453"/>
      <c r="DT14" s="453" t="s">
        <v>163</v>
      </c>
      <c r="DU14" s="453"/>
      <c r="DV14" s="453"/>
      <c r="DW14" s="453"/>
      <c r="DX14" s="453"/>
      <c r="DY14" s="453"/>
      <c r="DZ14" s="453"/>
      <c r="EA14" s="453" t="s">
        <v>10</v>
      </c>
      <c r="EB14" s="453"/>
      <c r="EC14" s="453"/>
      <c r="ED14" s="453"/>
      <c r="EE14" s="453"/>
      <c r="EF14" s="453"/>
      <c r="EG14" s="453"/>
      <c r="EH14" s="453" t="s">
        <v>11</v>
      </c>
      <c r="EI14" s="453"/>
      <c r="EJ14" s="453"/>
      <c r="EK14" s="453"/>
      <c r="EL14" s="453"/>
      <c r="EM14" s="453"/>
      <c r="EN14" s="453"/>
      <c r="EO14" s="453" t="s">
        <v>12</v>
      </c>
      <c r="EP14" s="453"/>
      <c r="EQ14" s="453"/>
      <c r="ER14" s="453"/>
      <c r="ES14" s="453"/>
      <c r="ET14" s="453"/>
      <c r="EU14" s="453"/>
      <c r="EV14" s="453" t="s">
        <v>13</v>
      </c>
      <c r="EW14" s="453"/>
      <c r="EX14" s="453"/>
      <c r="EY14" s="453"/>
      <c r="EZ14" s="453"/>
      <c r="FA14" s="453"/>
      <c r="FB14" s="453"/>
      <c r="FC14" s="453" t="s">
        <v>163</v>
      </c>
      <c r="FD14" s="453"/>
      <c r="FE14" s="453"/>
      <c r="FF14" s="453"/>
      <c r="FG14" s="453"/>
      <c r="FH14" s="453"/>
      <c r="FI14" s="454"/>
    </row>
    <row r="15" spans="1:165" s="22" customFormat="1" ht="10.5" customHeight="1" x14ac:dyDescent="0.2">
      <c r="A15" s="462">
        <v>1</v>
      </c>
      <c r="B15" s="453"/>
      <c r="C15" s="453"/>
      <c r="D15" s="453"/>
      <c r="E15" s="453"/>
      <c r="F15" s="453">
        <v>2</v>
      </c>
      <c r="G15" s="453"/>
      <c r="H15" s="453"/>
      <c r="I15" s="453"/>
      <c r="J15" s="453"/>
      <c r="K15" s="453"/>
      <c r="L15" s="453"/>
      <c r="M15" s="453"/>
      <c r="N15" s="453"/>
      <c r="O15" s="453"/>
      <c r="P15" s="453"/>
      <c r="Q15" s="453"/>
      <c r="R15" s="453"/>
      <c r="S15" s="453"/>
      <c r="T15" s="453"/>
      <c r="U15" s="453"/>
      <c r="V15" s="453"/>
      <c r="W15" s="453"/>
      <c r="X15" s="453"/>
      <c r="Y15" s="453"/>
      <c r="Z15" s="453">
        <v>3</v>
      </c>
      <c r="AA15" s="453"/>
      <c r="AB15" s="453"/>
      <c r="AC15" s="453"/>
      <c r="AD15" s="453"/>
      <c r="AE15" s="453"/>
      <c r="AF15" s="453"/>
      <c r="AG15" s="453">
        <v>4</v>
      </c>
      <c r="AH15" s="453"/>
      <c r="AI15" s="453"/>
      <c r="AJ15" s="453"/>
      <c r="AK15" s="453"/>
      <c r="AL15" s="453"/>
      <c r="AM15" s="453"/>
      <c r="AN15" s="453">
        <v>5</v>
      </c>
      <c r="AO15" s="453"/>
      <c r="AP15" s="453"/>
      <c r="AQ15" s="453"/>
      <c r="AR15" s="453"/>
      <c r="AS15" s="453"/>
      <c r="AT15" s="453"/>
      <c r="AU15" s="453">
        <v>6</v>
      </c>
      <c r="AV15" s="453"/>
      <c r="AW15" s="453"/>
      <c r="AX15" s="453"/>
      <c r="AY15" s="453"/>
      <c r="AZ15" s="453"/>
      <c r="BA15" s="453"/>
      <c r="BB15" s="453">
        <v>7</v>
      </c>
      <c r="BC15" s="453"/>
      <c r="BD15" s="453"/>
      <c r="BE15" s="453"/>
      <c r="BF15" s="453"/>
      <c r="BG15" s="453"/>
      <c r="BH15" s="453"/>
      <c r="BI15" s="453">
        <v>8</v>
      </c>
      <c r="BJ15" s="453"/>
      <c r="BK15" s="453"/>
      <c r="BL15" s="453"/>
      <c r="BM15" s="453"/>
      <c r="BN15" s="453"/>
      <c r="BO15" s="453"/>
      <c r="BP15" s="453">
        <v>9</v>
      </c>
      <c r="BQ15" s="453"/>
      <c r="BR15" s="453"/>
      <c r="BS15" s="453"/>
      <c r="BT15" s="453"/>
      <c r="BU15" s="453"/>
      <c r="BV15" s="453"/>
      <c r="BW15" s="453">
        <v>10</v>
      </c>
      <c r="BX15" s="453"/>
      <c r="BY15" s="453"/>
      <c r="BZ15" s="453"/>
      <c r="CA15" s="453"/>
      <c r="CB15" s="453"/>
      <c r="CC15" s="453"/>
      <c r="CD15" s="453">
        <v>11</v>
      </c>
      <c r="CE15" s="453"/>
      <c r="CF15" s="453"/>
      <c r="CG15" s="453"/>
      <c r="CH15" s="453"/>
      <c r="CI15" s="453"/>
      <c r="CJ15" s="453"/>
      <c r="CK15" s="453">
        <v>12</v>
      </c>
      <c r="CL15" s="453"/>
      <c r="CM15" s="453"/>
      <c r="CN15" s="453"/>
      <c r="CO15" s="453"/>
      <c r="CP15" s="453"/>
      <c r="CQ15" s="453"/>
      <c r="CR15" s="453">
        <v>13</v>
      </c>
      <c r="CS15" s="453"/>
      <c r="CT15" s="453"/>
      <c r="CU15" s="453"/>
      <c r="CV15" s="453"/>
      <c r="CW15" s="453"/>
      <c r="CX15" s="453"/>
      <c r="CY15" s="453">
        <v>14</v>
      </c>
      <c r="CZ15" s="453"/>
      <c r="DA15" s="453"/>
      <c r="DB15" s="453"/>
      <c r="DC15" s="453"/>
      <c r="DD15" s="453"/>
      <c r="DE15" s="453"/>
      <c r="DF15" s="453">
        <v>15</v>
      </c>
      <c r="DG15" s="453"/>
      <c r="DH15" s="453"/>
      <c r="DI15" s="453"/>
      <c r="DJ15" s="453"/>
      <c r="DK15" s="453"/>
      <c r="DL15" s="453"/>
      <c r="DM15" s="453">
        <v>16</v>
      </c>
      <c r="DN15" s="453"/>
      <c r="DO15" s="453"/>
      <c r="DP15" s="453"/>
      <c r="DQ15" s="453"/>
      <c r="DR15" s="453"/>
      <c r="DS15" s="453"/>
      <c r="DT15" s="453">
        <v>17</v>
      </c>
      <c r="DU15" s="453"/>
      <c r="DV15" s="453"/>
      <c r="DW15" s="453"/>
      <c r="DX15" s="453"/>
      <c r="DY15" s="453"/>
      <c r="DZ15" s="453"/>
      <c r="EA15" s="453">
        <v>18</v>
      </c>
      <c r="EB15" s="453"/>
      <c r="EC15" s="453"/>
      <c r="ED15" s="453"/>
      <c r="EE15" s="453"/>
      <c r="EF15" s="453"/>
      <c r="EG15" s="453"/>
      <c r="EH15" s="453">
        <v>19</v>
      </c>
      <c r="EI15" s="453"/>
      <c r="EJ15" s="453"/>
      <c r="EK15" s="453"/>
      <c r="EL15" s="453"/>
      <c r="EM15" s="453"/>
      <c r="EN15" s="453"/>
      <c r="EO15" s="453">
        <v>20</v>
      </c>
      <c r="EP15" s="453"/>
      <c r="EQ15" s="453"/>
      <c r="ER15" s="453"/>
      <c r="ES15" s="453"/>
      <c r="ET15" s="453"/>
      <c r="EU15" s="453"/>
      <c r="EV15" s="453">
        <v>21</v>
      </c>
      <c r="EW15" s="453"/>
      <c r="EX15" s="453"/>
      <c r="EY15" s="453"/>
      <c r="EZ15" s="453"/>
      <c r="FA15" s="453"/>
      <c r="FB15" s="453"/>
      <c r="FC15" s="453">
        <v>22</v>
      </c>
      <c r="FD15" s="453"/>
      <c r="FE15" s="453"/>
      <c r="FF15" s="453"/>
      <c r="FG15" s="453"/>
      <c r="FH15" s="453"/>
      <c r="FI15" s="454"/>
    </row>
    <row r="16" spans="1:165" s="22" customFormat="1" ht="10.5" customHeight="1" x14ac:dyDescent="0.2">
      <c r="A16" s="473" t="s">
        <v>164</v>
      </c>
      <c r="B16" s="474"/>
      <c r="C16" s="474"/>
      <c r="D16" s="474"/>
      <c r="E16" s="474"/>
      <c r="F16" s="475" t="s">
        <v>29</v>
      </c>
      <c r="G16" s="476"/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7"/>
      <c r="Z16" s="478">
        <v>1.3</v>
      </c>
      <c r="AA16" s="479"/>
      <c r="AB16" s="479"/>
      <c r="AC16" s="479"/>
      <c r="AD16" s="479"/>
      <c r="AE16" s="479"/>
      <c r="AF16" s="479"/>
      <c r="AG16" s="478">
        <v>2.1</v>
      </c>
      <c r="AH16" s="479"/>
      <c r="AI16" s="479"/>
      <c r="AJ16" s="479"/>
      <c r="AK16" s="479"/>
      <c r="AL16" s="479"/>
      <c r="AM16" s="479"/>
      <c r="AN16" s="478">
        <v>2.1</v>
      </c>
      <c r="AO16" s="479"/>
      <c r="AP16" s="479"/>
      <c r="AQ16" s="479"/>
      <c r="AR16" s="479"/>
      <c r="AS16" s="479"/>
      <c r="AT16" s="479"/>
      <c r="AU16" s="478">
        <v>0.66</v>
      </c>
      <c r="AV16" s="479"/>
      <c r="AW16" s="479"/>
      <c r="AX16" s="479"/>
      <c r="AY16" s="479"/>
      <c r="AZ16" s="479"/>
      <c r="BA16" s="479"/>
      <c r="BB16" s="480">
        <v>6.16</v>
      </c>
      <c r="BC16" s="480"/>
      <c r="BD16" s="480"/>
      <c r="BE16" s="480"/>
      <c r="BF16" s="480"/>
      <c r="BG16" s="480"/>
      <c r="BH16" s="480"/>
      <c r="BI16" s="455">
        <v>0.34</v>
      </c>
      <c r="BJ16" s="455"/>
      <c r="BK16" s="455"/>
      <c r="BL16" s="455"/>
      <c r="BM16" s="455"/>
      <c r="BN16" s="455"/>
      <c r="BO16" s="455"/>
      <c r="BP16" s="455">
        <v>0</v>
      </c>
      <c r="BQ16" s="455"/>
      <c r="BR16" s="455"/>
      <c r="BS16" s="455"/>
      <c r="BT16" s="455"/>
      <c r="BU16" s="455"/>
      <c r="BV16" s="455"/>
      <c r="BW16" s="455">
        <v>0</v>
      </c>
      <c r="BX16" s="455"/>
      <c r="BY16" s="455"/>
      <c r="BZ16" s="455"/>
      <c r="CA16" s="455"/>
      <c r="CB16" s="455"/>
      <c r="CC16" s="455"/>
      <c r="CD16" s="455">
        <v>0.57018371310244076</v>
      </c>
      <c r="CE16" s="455"/>
      <c r="CF16" s="455"/>
      <c r="CG16" s="455"/>
      <c r="CH16" s="455"/>
      <c r="CI16" s="455"/>
      <c r="CJ16" s="455"/>
      <c r="CK16" s="455">
        <v>0.91018371310244084</v>
      </c>
      <c r="CL16" s="455"/>
      <c r="CM16" s="455"/>
      <c r="CN16" s="455"/>
      <c r="CO16" s="455"/>
      <c r="CP16" s="455"/>
      <c r="CQ16" s="455"/>
      <c r="CR16" s="456">
        <v>1.3</v>
      </c>
      <c r="CS16" s="457"/>
      <c r="CT16" s="457"/>
      <c r="CU16" s="457"/>
      <c r="CV16" s="457"/>
      <c r="CW16" s="457"/>
      <c r="CX16" s="458"/>
      <c r="CY16" s="456">
        <v>2.1</v>
      </c>
      <c r="CZ16" s="457"/>
      <c r="DA16" s="457"/>
      <c r="DB16" s="457"/>
      <c r="DC16" s="457"/>
      <c r="DD16" s="457"/>
      <c r="DE16" s="458"/>
      <c r="DF16" s="456">
        <v>2.1</v>
      </c>
      <c r="DG16" s="457"/>
      <c r="DH16" s="457"/>
      <c r="DI16" s="457"/>
      <c r="DJ16" s="457"/>
      <c r="DK16" s="457"/>
      <c r="DL16" s="458"/>
      <c r="DM16" s="456">
        <v>0.66</v>
      </c>
      <c r="DN16" s="457"/>
      <c r="DO16" s="457"/>
      <c r="DP16" s="457"/>
      <c r="DQ16" s="457"/>
      <c r="DR16" s="457"/>
      <c r="DS16" s="458"/>
      <c r="DT16" s="461">
        <v>6.16</v>
      </c>
      <c r="DU16" s="461"/>
      <c r="DV16" s="461"/>
      <c r="DW16" s="461"/>
      <c r="DX16" s="461"/>
      <c r="DY16" s="461"/>
      <c r="DZ16" s="461"/>
      <c r="EA16" s="461">
        <v>0.34</v>
      </c>
      <c r="EB16" s="461"/>
      <c r="EC16" s="461"/>
      <c r="ED16" s="461"/>
      <c r="EE16" s="461"/>
      <c r="EF16" s="461"/>
      <c r="EG16" s="461"/>
      <c r="EH16" s="461">
        <v>0</v>
      </c>
      <c r="EI16" s="461"/>
      <c r="EJ16" s="461"/>
      <c r="EK16" s="461"/>
      <c r="EL16" s="461"/>
      <c r="EM16" s="461"/>
      <c r="EN16" s="461"/>
      <c r="EO16" s="461">
        <v>0</v>
      </c>
      <c r="EP16" s="461"/>
      <c r="EQ16" s="461"/>
      <c r="ER16" s="461"/>
      <c r="ES16" s="461"/>
      <c r="ET16" s="461"/>
      <c r="EU16" s="461"/>
      <c r="EV16" s="461">
        <v>0.57018371310244076</v>
      </c>
      <c r="EW16" s="461"/>
      <c r="EX16" s="461"/>
      <c r="EY16" s="461"/>
      <c r="EZ16" s="461"/>
      <c r="FA16" s="461"/>
      <c r="FB16" s="461"/>
      <c r="FC16" s="461">
        <v>0.91018371310244084</v>
      </c>
      <c r="FD16" s="461"/>
      <c r="FE16" s="461"/>
      <c r="FF16" s="461"/>
      <c r="FG16" s="461"/>
      <c r="FH16" s="461"/>
      <c r="FI16" s="461"/>
    </row>
    <row r="17" spans="1:165" s="22" customFormat="1" ht="10.5" customHeight="1" x14ac:dyDescent="0.2">
      <c r="A17" s="473" t="s">
        <v>165</v>
      </c>
      <c r="B17" s="474"/>
      <c r="C17" s="474"/>
      <c r="D17" s="474"/>
      <c r="E17" s="474"/>
      <c r="F17" s="475" t="s">
        <v>31</v>
      </c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7"/>
      <c r="Z17" s="478">
        <v>1.8</v>
      </c>
      <c r="AA17" s="479"/>
      <c r="AB17" s="479"/>
      <c r="AC17" s="479"/>
      <c r="AD17" s="479"/>
      <c r="AE17" s="479"/>
      <c r="AF17" s="479"/>
      <c r="AG17" s="478">
        <v>3.1</v>
      </c>
      <c r="AH17" s="479"/>
      <c r="AI17" s="479"/>
      <c r="AJ17" s="479"/>
      <c r="AK17" s="479"/>
      <c r="AL17" s="479"/>
      <c r="AM17" s="479"/>
      <c r="AN17" s="478">
        <v>3.1</v>
      </c>
      <c r="AO17" s="479"/>
      <c r="AP17" s="479"/>
      <c r="AQ17" s="479"/>
      <c r="AR17" s="479"/>
      <c r="AS17" s="479"/>
      <c r="AT17" s="479"/>
      <c r="AU17" s="478">
        <v>2.42</v>
      </c>
      <c r="AV17" s="479"/>
      <c r="AW17" s="479"/>
      <c r="AX17" s="479"/>
      <c r="AY17" s="479"/>
      <c r="AZ17" s="479"/>
      <c r="BA17" s="479"/>
      <c r="BB17" s="480">
        <v>10.42</v>
      </c>
      <c r="BC17" s="480"/>
      <c r="BD17" s="480"/>
      <c r="BE17" s="480"/>
      <c r="BF17" s="480"/>
      <c r="BG17" s="480"/>
      <c r="BH17" s="480"/>
      <c r="BI17" s="455">
        <v>0.19</v>
      </c>
      <c r="BJ17" s="455"/>
      <c r="BK17" s="455"/>
      <c r="BL17" s="455"/>
      <c r="BM17" s="455"/>
      <c r="BN17" s="455"/>
      <c r="BO17" s="455"/>
      <c r="BP17" s="455">
        <v>0</v>
      </c>
      <c r="BQ17" s="455"/>
      <c r="BR17" s="455"/>
      <c r="BS17" s="455"/>
      <c r="BT17" s="455"/>
      <c r="BU17" s="455"/>
      <c r="BV17" s="455"/>
      <c r="BW17" s="455">
        <v>0.21000000000000002</v>
      </c>
      <c r="BX17" s="455"/>
      <c r="BY17" s="455"/>
      <c r="BZ17" s="455"/>
      <c r="CA17" s="455"/>
      <c r="CB17" s="455"/>
      <c r="CC17" s="455"/>
      <c r="CD17" s="455">
        <v>0.98092852979698852</v>
      </c>
      <c r="CE17" s="455"/>
      <c r="CF17" s="455"/>
      <c r="CG17" s="455"/>
      <c r="CH17" s="455"/>
      <c r="CI17" s="455"/>
      <c r="CJ17" s="455"/>
      <c r="CK17" s="455">
        <v>1.3809285297969884</v>
      </c>
      <c r="CL17" s="455"/>
      <c r="CM17" s="455"/>
      <c r="CN17" s="455"/>
      <c r="CO17" s="455"/>
      <c r="CP17" s="455"/>
      <c r="CQ17" s="455"/>
      <c r="CR17" s="456">
        <v>1.8</v>
      </c>
      <c r="CS17" s="457"/>
      <c r="CT17" s="457"/>
      <c r="CU17" s="457"/>
      <c r="CV17" s="457"/>
      <c r="CW17" s="457"/>
      <c r="CX17" s="458"/>
      <c r="CY17" s="456">
        <v>3.1</v>
      </c>
      <c r="CZ17" s="457"/>
      <c r="DA17" s="457"/>
      <c r="DB17" s="457"/>
      <c r="DC17" s="457"/>
      <c r="DD17" s="457"/>
      <c r="DE17" s="458"/>
      <c r="DF17" s="456">
        <v>3.1</v>
      </c>
      <c r="DG17" s="457"/>
      <c r="DH17" s="457"/>
      <c r="DI17" s="457"/>
      <c r="DJ17" s="457"/>
      <c r="DK17" s="457"/>
      <c r="DL17" s="458"/>
      <c r="DM17" s="456">
        <v>2.42</v>
      </c>
      <c r="DN17" s="457"/>
      <c r="DO17" s="457"/>
      <c r="DP17" s="457"/>
      <c r="DQ17" s="457"/>
      <c r="DR17" s="457"/>
      <c r="DS17" s="458"/>
      <c r="DT17" s="461">
        <v>10.42</v>
      </c>
      <c r="DU17" s="461"/>
      <c r="DV17" s="461"/>
      <c r="DW17" s="461"/>
      <c r="DX17" s="461"/>
      <c r="DY17" s="461"/>
      <c r="DZ17" s="461"/>
      <c r="EA17" s="461">
        <v>0.19</v>
      </c>
      <c r="EB17" s="461"/>
      <c r="EC17" s="461"/>
      <c r="ED17" s="461"/>
      <c r="EE17" s="461"/>
      <c r="EF17" s="461"/>
      <c r="EG17" s="461"/>
      <c r="EH17" s="461">
        <v>0</v>
      </c>
      <c r="EI17" s="461"/>
      <c r="EJ17" s="461"/>
      <c r="EK17" s="461"/>
      <c r="EL17" s="461"/>
      <c r="EM17" s="461"/>
      <c r="EN17" s="461"/>
      <c r="EO17" s="461">
        <v>0.21000000000000002</v>
      </c>
      <c r="EP17" s="461"/>
      <c r="EQ17" s="461"/>
      <c r="ER17" s="461"/>
      <c r="ES17" s="461"/>
      <c r="ET17" s="461"/>
      <c r="EU17" s="461"/>
      <c r="EV17" s="461">
        <v>0.98092852979698852</v>
      </c>
      <c r="EW17" s="461"/>
      <c r="EX17" s="461"/>
      <c r="EY17" s="461"/>
      <c r="EZ17" s="461"/>
      <c r="FA17" s="461"/>
      <c r="FB17" s="461"/>
      <c r="FC17" s="461">
        <v>1.3809285297969884</v>
      </c>
      <c r="FD17" s="461"/>
      <c r="FE17" s="461"/>
      <c r="FF17" s="461"/>
      <c r="FG17" s="461"/>
      <c r="FH17" s="461"/>
      <c r="FI17" s="461"/>
    </row>
    <row r="18" spans="1:165" s="22" customFormat="1" ht="10.5" customHeight="1" x14ac:dyDescent="0.2">
      <c r="A18" s="473" t="s">
        <v>166</v>
      </c>
      <c r="B18" s="474"/>
      <c r="C18" s="474"/>
      <c r="D18" s="474"/>
      <c r="E18" s="474"/>
      <c r="F18" s="475" t="s">
        <v>33</v>
      </c>
      <c r="G18" s="476"/>
      <c r="H18" s="476"/>
      <c r="I18" s="476"/>
      <c r="J18" s="476"/>
      <c r="K18" s="476"/>
      <c r="L18" s="476"/>
      <c r="M18" s="476"/>
      <c r="N18" s="476"/>
      <c r="O18" s="476"/>
      <c r="P18" s="476"/>
      <c r="Q18" s="476"/>
      <c r="R18" s="476"/>
      <c r="S18" s="476"/>
      <c r="T18" s="476"/>
      <c r="U18" s="476"/>
      <c r="V18" s="476"/>
      <c r="W18" s="476"/>
      <c r="X18" s="476"/>
      <c r="Y18" s="477"/>
      <c r="Z18" s="478">
        <v>0.85</v>
      </c>
      <c r="AA18" s="479"/>
      <c r="AB18" s="479"/>
      <c r="AC18" s="479"/>
      <c r="AD18" s="479"/>
      <c r="AE18" s="479"/>
      <c r="AF18" s="479"/>
      <c r="AG18" s="478">
        <v>7.3</v>
      </c>
      <c r="AH18" s="479"/>
      <c r="AI18" s="479"/>
      <c r="AJ18" s="479"/>
      <c r="AK18" s="479"/>
      <c r="AL18" s="479"/>
      <c r="AM18" s="479"/>
      <c r="AN18" s="478">
        <v>7.4</v>
      </c>
      <c r="AO18" s="479"/>
      <c r="AP18" s="479"/>
      <c r="AQ18" s="479"/>
      <c r="AR18" s="479"/>
      <c r="AS18" s="479"/>
      <c r="AT18" s="479"/>
      <c r="AU18" s="478">
        <v>3.2</v>
      </c>
      <c r="AV18" s="479"/>
      <c r="AW18" s="479"/>
      <c r="AX18" s="479"/>
      <c r="AY18" s="479"/>
      <c r="AZ18" s="479"/>
      <c r="BA18" s="479"/>
      <c r="BB18" s="480">
        <v>18.75</v>
      </c>
      <c r="BC18" s="480"/>
      <c r="BD18" s="480"/>
      <c r="BE18" s="480"/>
      <c r="BF18" s="480"/>
      <c r="BG18" s="480"/>
      <c r="BH18" s="480"/>
      <c r="BI18" s="455"/>
      <c r="BJ18" s="455"/>
      <c r="BK18" s="455"/>
      <c r="BL18" s="455"/>
      <c r="BM18" s="455"/>
      <c r="BN18" s="455"/>
      <c r="BO18" s="455"/>
      <c r="BP18" s="455">
        <v>0.15</v>
      </c>
      <c r="BQ18" s="455"/>
      <c r="BR18" s="455"/>
      <c r="BS18" s="455"/>
      <c r="BT18" s="455"/>
      <c r="BU18" s="455"/>
      <c r="BV18" s="455"/>
      <c r="BW18" s="455">
        <v>0</v>
      </c>
      <c r="BX18" s="455"/>
      <c r="BY18" s="455"/>
      <c r="BZ18" s="455"/>
      <c r="CA18" s="455"/>
      <c r="CB18" s="455"/>
      <c r="CC18" s="455"/>
      <c r="CD18" s="455">
        <v>0.67043718971956268</v>
      </c>
      <c r="CE18" s="455"/>
      <c r="CF18" s="455"/>
      <c r="CG18" s="455"/>
      <c r="CH18" s="455"/>
      <c r="CI18" s="455"/>
      <c r="CJ18" s="455"/>
      <c r="CK18" s="455">
        <v>0.8204371897195627</v>
      </c>
      <c r="CL18" s="455"/>
      <c r="CM18" s="455"/>
      <c r="CN18" s="455"/>
      <c r="CO18" s="455"/>
      <c r="CP18" s="455"/>
      <c r="CQ18" s="455"/>
      <c r="CR18" s="456">
        <v>0.85</v>
      </c>
      <c r="CS18" s="457"/>
      <c r="CT18" s="457"/>
      <c r="CU18" s="457"/>
      <c r="CV18" s="457"/>
      <c r="CW18" s="457"/>
      <c r="CX18" s="458"/>
      <c r="CY18" s="456">
        <v>7.3</v>
      </c>
      <c r="CZ18" s="457"/>
      <c r="DA18" s="457"/>
      <c r="DB18" s="457"/>
      <c r="DC18" s="457"/>
      <c r="DD18" s="457"/>
      <c r="DE18" s="458"/>
      <c r="DF18" s="456">
        <v>7.4</v>
      </c>
      <c r="DG18" s="457"/>
      <c r="DH18" s="457"/>
      <c r="DI18" s="457"/>
      <c r="DJ18" s="457"/>
      <c r="DK18" s="457"/>
      <c r="DL18" s="458"/>
      <c r="DM18" s="456">
        <v>3.2</v>
      </c>
      <c r="DN18" s="457"/>
      <c r="DO18" s="457"/>
      <c r="DP18" s="457"/>
      <c r="DQ18" s="457"/>
      <c r="DR18" s="457"/>
      <c r="DS18" s="458"/>
      <c r="DT18" s="461">
        <v>18.75</v>
      </c>
      <c r="DU18" s="461"/>
      <c r="DV18" s="461"/>
      <c r="DW18" s="461"/>
      <c r="DX18" s="461"/>
      <c r="DY18" s="461"/>
      <c r="DZ18" s="461"/>
      <c r="EA18" s="461">
        <v>0</v>
      </c>
      <c r="EB18" s="461"/>
      <c r="EC18" s="461"/>
      <c r="ED18" s="461"/>
      <c r="EE18" s="461"/>
      <c r="EF18" s="461"/>
      <c r="EG18" s="461"/>
      <c r="EH18" s="461">
        <v>0.15</v>
      </c>
      <c r="EI18" s="461"/>
      <c r="EJ18" s="461"/>
      <c r="EK18" s="461"/>
      <c r="EL18" s="461"/>
      <c r="EM18" s="461"/>
      <c r="EN18" s="461"/>
      <c r="EO18" s="461">
        <v>0</v>
      </c>
      <c r="EP18" s="461"/>
      <c r="EQ18" s="461"/>
      <c r="ER18" s="461"/>
      <c r="ES18" s="461"/>
      <c r="ET18" s="461"/>
      <c r="EU18" s="461"/>
      <c r="EV18" s="461">
        <v>0.67043718971956268</v>
      </c>
      <c r="EW18" s="461"/>
      <c r="EX18" s="461"/>
      <c r="EY18" s="461"/>
      <c r="EZ18" s="461"/>
      <c r="FA18" s="461"/>
      <c r="FB18" s="461"/>
      <c r="FC18" s="461">
        <v>0.8204371897195627</v>
      </c>
      <c r="FD18" s="461"/>
      <c r="FE18" s="461"/>
      <c r="FF18" s="461"/>
      <c r="FG18" s="461"/>
      <c r="FH18" s="461"/>
      <c r="FI18" s="461"/>
    </row>
    <row r="19" spans="1:165" s="22" customFormat="1" ht="10.5" customHeight="1" x14ac:dyDescent="0.2">
      <c r="A19" s="473" t="s">
        <v>167</v>
      </c>
      <c r="B19" s="474"/>
      <c r="C19" s="474"/>
      <c r="D19" s="474"/>
      <c r="E19" s="474"/>
      <c r="F19" s="475" t="s">
        <v>35</v>
      </c>
      <c r="G19" s="476"/>
      <c r="H19" s="476"/>
      <c r="I19" s="476"/>
      <c r="J19" s="476"/>
      <c r="K19" s="476"/>
      <c r="L19" s="476"/>
      <c r="M19" s="476"/>
      <c r="N19" s="476"/>
      <c r="O19" s="476"/>
      <c r="P19" s="476"/>
      <c r="Q19" s="476"/>
      <c r="R19" s="476"/>
      <c r="S19" s="476"/>
      <c r="T19" s="476"/>
      <c r="U19" s="476"/>
      <c r="V19" s="476"/>
      <c r="W19" s="476"/>
      <c r="X19" s="476"/>
      <c r="Y19" s="477"/>
      <c r="Z19" s="478" t="s">
        <v>239</v>
      </c>
      <c r="AA19" s="479"/>
      <c r="AB19" s="479"/>
      <c r="AC19" s="479"/>
      <c r="AD19" s="479"/>
      <c r="AE19" s="479"/>
      <c r="AF19" s="479"/>
      <c r="AG19" s="478">
        <v>2.2999999999999998</v>
      </c>
      <c r="AH19" s="479"/>
      <c r="AI19" s="479"/>
      <c r="AJ19" s="479"/>
      <c r="AK19" s="479"/>
      <c r="AL19" s="479"/>
      <c r="AM19" s="479"/>
      <c r="AN19" s="478">
        <v>2.5</v>
      </c>
      <c r="AO19" s="479"/>
      <c r="AP19" s="479"/>
      <c r="AQ19" s="479"/>
      <c r="AR19" s="479"/>
      <c r="AS19" s="479"/>
      <c r="AT19" s="479"/>
      <c r="AU19" s="478">
        <v>0.8</v>
      </c>
      <c r="AV19" s="479"/>
      <c r="AW19" s="479"/>
      <c r="AX19" s="479"/>
      <c r="AY19" s="479"/>
      <c r="AZ19" s="479"/>
      <c r="BA19" s="479"/>
      <c r="BB19" s="480">
        <v>5.6</v>
      </c>
      <c r="BC19" s="480"/>
      <c r="BD19" s="480"/>
      <c r="BE19" s="480"/>
      <c r="BF19" s="480"/>
      <c r="BG19" s="480"/>
      <c r="BH19" s="480"/>
      <c r="BI19" s="455">
        <v>0.33</v>
      </c>
      <c r="BJ19" s="455"/>
      <c r="BK19" s="455"/>
      <c r="BL19" s="455"/>
      <c r="BM19" s="455"/>
      <c r="BN19" s="455"/>
      <c r="BO19" s="455"/>
      <c r="BP19" s="455">
        <v>0</v>
      </c>
      <c r="BQ19" s="455"/>
      <c r="BR19" s="455"/>
      <c r="BS19" s="455"/>
      <c r="BT19" s="455"/>
      <c r="BU19" s="455"/>
      <c r="BV19" s="455"/>
      <c r="BW19" s="455">
        <v>0</v>
      </c>
      <c r="BX19" s="455"/>
      <c r="BY19" s="455"/>
      <c r="BZ19" s="455"/>
      <c r="CA19" s="455"/>
      <c r="CB19" s="455"/>
      <c r="CC19" s="455"/>
      <c r="CD19" s="455">
        <v>0</v>
      </c>
      <c r="CE19" s="455"/>
      <c r="CF19" s="455"/>
      <c r="CG19" s="455"/>
      <c r="CH19" s="455"/>
      <c r="CI19" s="455"/>
      <c r="CJ19" s="455"/>
      <c r="CK19" s="455">
        <v>0.33</v>
      </c>
      <c r="CL19" s="455"/>
      <c r="CM19" s="455"/>
      <c r="CN19" s="455"/>
      <c r="CO19" s="455"/>
      <c r="CP19" s="455"/>
      <c r="CQ19" s="455"/>
      <c r="CR19" s="456" t="s">
        <v>239</v>
      </c>
      <c r="CS19" s="457"/>
      <c r="CT19" s="457"/>
      <c r="CU19" s="457"/>
      <c r="CV19" s="457"/>
      <c r="CW19" s="457"/>
      <c r="CX19" s="458"/>
      <c r="CY19" s="456">
        <v>2.2999999999999998</v>
      </c>
      <c r="CZ19" s="457"/>
      <c r="DA19" s="457"/>
      <c r="DB19" s="457"/>
      <c r="DC19" s="457"/>
      <c r="DD19" s="457"/>
      <c r="DE19" s="458"/>
      <c r="DF19" s="456">
        <v>2.5</v>
      </c>
      <c r="DG19" s="457"/>
      <c r="DH19" s="457"/>
      <c r="DI19" s="457"/>
      <c r="DJ19" s="457"/>
      <c r="DK19" s="457"/>
      <c r="DL19" s="458"/>
      <c r="DM19" s="456">
        <v>0.8</v>
      </c>
      <c r="DN19" s="457"/>
      <c r="DO19" s="457"/>
      <c r="DP19" s="457"/>
      <c r="DQ19" s="457"/>
      <c r="DR19" s="457"/>
      <c r="DS19" s="458"/>
      <c r="DT19" s="461">
        <v>5.6</v>
      </c>
      <c r="DU19" s="461"/>
      <c r="DV19" s="461"/>
      <c r="DW19" s="461"/>
      <c r="DX19" s="461"/>
      <c r="DY19" s="461"/>
      <c r="DZ19" s="461"/>
      <c r="EA19" s="461">
        <v>0.33</v>
      </c>
      <c r="EB19" s="461"/>
      <c r="EC19" s="461"/>
      <c r="ED19" s="461"/>
      <c r="EE19" s="461"/>
      <c r="EF19" s="461"/>
      <c r="EG19" s="461"/>
      <c r="EH19" s="461">
        <v>0</v>
      </c>
      <c r="EI19" s="461"/>
      <c r="EJ19" s="461"/>
      <c r="EK19" s="461"/>
      <c r="EL19" s="461"/>
      <c r="EM19" s="461"/>
      <c r="EN19" s="461"/>
      <c r="EO19" s="461">
        <v>0</v>
      </c>
      <c r="EP19" s="461"/>
      <c r="EQ19" s="461"/>
      <c r="ER19" s="461"/>
      <c r="ES19" s="461"/>
      <c r="ET19" s="461"/>
      <c r="EU19" s="461"/>
      <c r="EV19" s="461">
        <v>0</v>
      </c>
      <c r="EW19" s="461"/>
      <c r="EX19" s="461"/>
      <c r="EY19" s="461"/>
      <c r="EZ19" s="461"/>
      <c r="FA19" s="461"/>
      <c r="FB19" s="461"/>
      <c r="FC19" s="461">
        <v>0.33</v>
      </c>
      <c r="FD19" s="461"/>
      <c r="FE19" s="461"/>
      <c r="FF19" s="461"/>
      <c r="FG19" s="461"/>
      <c r="FH19" s="461"/>
      <c r="FI19" s="461"/>
    </row>
    <row r="20" spans="1:165" s="22" customFormat="1" ht="10.5" customHeight="1" x14ac:dyDescent="0.2">
      <c r="A20" s="473" t="s">
        <v>168</v>
      </c>
      <c r="B20" s="474"/>
      <c r="C20" s="474"/>
      <c r="D20" s="474"/>
      <c r="E20" s="474"/>
      <c r="F20" s="475" t="s">
        <v>172</v>
      </c>
      <c r="G20" s="476"/>
      <c r="H20" s="476"/>
      <c r="I20" s="476"/>
      <c r="J20" s="476"/>
      <c r="K20" s="476"/>
      <c r="L20" s="476"/>
      <c r="M20" s="476"/>
      <c r="N20" s="476"/>
      <c r="O20" s="476"/>
      <c r="P20" s="476"/>
      <c r="Q20" s="476"/>
      <c r="R20" s="476"/>
      <c r="S20" s="476"/>
      <c r="T20" s="476"/>
      <c r="U20" s="476"/>
      <c r="V20" s="476"/>
      <c r="W20" s="476"/>
      <c r="X20" s="476"/>
      <c r="Y20" s="477"/>
      <c r="Z20" s="478">
        <v>0</v>
      </c>
      <c r="AA20" s="479"/>
      <c r="AB20" s="479"/>
      <c r="AC20" s="479"/>
      <c r="AD20" s="479"/>
      <c r="AE20" s="479"/>
      <c r="AF20" s="479"/>
      <c r="AG20" s="478">
        <v>0</v>
      </c>
      <c r="AH20" s="479"/>
      <c r="AI20" s="479"/>
      <c r="AJ20" s="479"/>
      <c r="AK20" s="479"/>
      <c r="AL20" s="479"/>
      <c r="AM20" s="479"/>
      <c r="AN20" s="478">
        <v>0</v>
      </c>
      <c r="AO20" s="479"/>
      <c r="AP20" s="479"/>
      <c r="AQ20" s="479"/>
      <c r="AR20" s="479"/>
      <c r="AS20" s="479"/>
      <c r="AT20" s="479"/>
      <c r="AU20" s="478">
        <v>0</v>
      </c>
      <c r="AV20" s="479"/>
      <c r="AW20" s="479"/>
      <c r="AX20" s="479"/>
      <c r="AY20" s="479"/>
      <c r="AZ20" s="479"/>
      <c r="BA20" s="479"/>
      <c r="BB20" s="480">
        <v>0</v>
      </c>
      <c r="BC20" s="480"/>
      <c r="BD20" s="480"/>
      <c r="BE20" s="480"/>
      <c r="BF20" s="480"/>
      <c r="BG20" s="480"/>
      <c r="BH20" s="480"/>
      <c r="BI20" s="455"/>
      <c r="BJ20" s="455"/>
      <c r="BK20" s="455"/>
      <c r="BL20" s="455"/>
      <c r="BM20" s="455"/>
      <c r="BN20" s="455"/>
      <c r="BO20" s="455"/>
      <c r="BP20" s="455"/>
      <c r="BQ20" s="455"/>
      <c r="BR20" s="455"/>
      <c r="BS20" s="455"/>
      <c r="BT20" s="455"/>
      <c r="BU20" s="455"/>
      <c r="BV20" s="455"/>
      <c r="BW20" s="455"/>
      <c r="BX20" s="455"/>
      <c r="BY20" s="455"/>
      <c r="BZ20" s="455"/>
      <c r="CA20" s="455"/>
      <c r="CB20" s="455"/>
      <c r="CC20" s="455"/>
      <c r="CD20" s="455"/>
      <c r="CE20" s="455"/>
      <c r="CF20" s="455"/>
      <c r="CG20" s="455"/>
      <c r="CH20" s="455"/>
      <c r="CI20" s="455"/>
      <c r="CJ20" s="455"/>
      <c r="CK20" s="455">
        <v>0</v>
      </c>
      <c r="CL20" s="455"/>
      <c r="CM20" s="455"/>
      <c r="CN20" s="455"/>
      <c r="CO20" s="455"/>
      <c r="CP20" s="455"/>
      <c r="CQ20" s="455"/>
      <c r="CR20" s="456">
        <v>0</v>
      </c>
      <c r="CS20" s="457"/>
      <c r="CT20" s="457"/>
      <c r="CU20" s="457"/>
      <c r="CV20" s="457"/>
      <c r="CW20" s="457"/>
      <c r="CX20" s="458"/>
      <c r="CY20" s="456">
        <v>0</v>
      </c>
      <c r="CZ20" s="457"/>
      <c r="DA20" s="457"/>
      <c r="DB20" s="457"/>
      <c r="DC20" s="457"/>
      <c r="DD20" s="457"/>
      <c r="DE20" s="458"/>
      <c r="DF20" s="456">
        <v>0</v>
      </c>
      <c r="DG20" s="457"/>
      <c r="DH20" s="457"/>
      <c r="DI20" s="457"/>
      <c r="DJ20" s="457"/>
      <c r="DK20" s="457"/>
      <c r="DL20" s="458"/>
      <c r="DM20" s="456">
        <v>0</v>
      </c>
      <c r="DN20" s="457"/>
      <c r="DO20" s="457"/>
      <c r="DP20" s="457"/>
      <c r="DQ20" s="457"/>
      <c r="DR20" s="457"/>
      <c r="DS20" s="458"/>
      <c r="DT20" s="461" t="s">
        <v>239</v>
      </c>
      <c r="DU20" s="461"/>
      <c r="DV20" s="461"/>
      <c r="DW20" s="461"/>
      <c r="DX20" s="461"/>
      <c r="DY20" s="461"/>
      <c r="DZ20" s="461"/>
      <c r="EA20" s="461">
        <v>0</v>
      </c>
      <c r="EB20" s="461"/>
      <c r="EC20" s="461"/>
      <c r="ED20" s="461"/>
      <c r="EE20" s="461"/>
      <c r="EF20" s="461"/>
      <c r="EG20" s="461"/>
      <c r="EH20" s="461">
        <v>0</v>
      </c>
      <c r="EI20" s="461"/>
      <c r="EJ20" s="461"/>
      <c r="EK20" s="461"/>
      <c r="EL20" s="461"/>
      <c r="EM20" s="461"/>
      <c r="EN20" s="461"/>
      <c r="EO20" s="461">
        <v>0</v>
      </c>
      <c r="EP20" s="461"/>
      <c r="EQ20" s="461"/>
      <c r="ER20" s="461"/>
      <c r="ES20" s="461"/>
      <c r="ET20" s="461"/>
      <c r="EU20" s="461"/>
      <c r="EV20" s="461">
        <v>0</v>
      </c>
      <c r="EW20" s="461"/>
      <c r="EX20" s="461"/>
      <c r="EY20" s="461"/>
      <c r="EZ20" s="461"/>
      <c r="FA20" s="461"/>
      <c r="FB20" s="461"/>
      <c r="FC20" s="461">
        <v>0</v>
      </c>
      <c r="FD20" s="461"/>
      <c r="FE20" s="461"/>
      <c r="FF20" s="461"/>
      <c r="FG20" s="461"/>
      <c r="FH20" s="461"/>
      <c r="FI20" s="461"/>
    </row>
    <row r="21" spans="1:165" s="22" customFormat="1" ht="10.5" customHeight="1" x14ac:dyDescent="0.2">
      <c r="A21" s="473" t="s">
        <v>169</v>
      </c>
      <c r="B21" s="474"/>
      <c r="C21" s="474"/>
      <c r="D21" s="474"/>
      <c r="E21" s="474"/>
      <c r="F21" s="475" t="s">
        <v>173</v>
      </c>
      <c r="G21" s="476"/>
      <c r="H21" s="476"/>
      <c r="I21" s="476"/>
      <c r="J21" s="476"/>
      <c r="K21" s="476"/>
      <c r="L21" s="476"/>
      <c r="M21" s="476"/>
      <c r="N21" s="476"/>
      <c r="O21" s="476"/>
      <c r="P21" s="476"/>
      <c r="Q21" s="476"/>
      <c r="R21" s="476"/>
      <c r="S21" s="476"/>
      <c r="T21" s="476"/>
      <c r="U21" s="476"/>
      <c r="V21" s="476"/>
      <c r="W21" s="476"/>
      <c r="X21" s="476"/>
      <c r="Y21" s="477"/>
      <c r="Z21" s="478">
        <v>2</v>
      </c>
      <c r="AA21" s="479"/>
      <c r="AB21" s="479"/>
      <c r="AC21" s="479"/>
      <c r="AD21" s="479"/>
      <c r="AE21" s="479"/>
      <c r="AF21" s="479"/>
      <c r="AG21" s="478">
        <v>2.12</v>
      </c>
      <c r="AH21" s="479"/>
      <c r="AI21" s="479"/>
      <c r="AJ21" s="479"/>
      <c r="AK21" s="479"/>
      <c r="AL21" s="479"/>
      <c r="AM21" s="479"/>
      <c r="AN21" s="478">
        <v>2</v>
      </c>
      <c r="AO21" s="479"/>
      <c r="AP21" s="479"/>
      <c r="AQ21" s="479"/>
      <c r="AR21" s="479"/>
      <c r="AS21" s="479"/>
      <c r="AT21" s="479"/>
      <c r="AU21" s="478">
        <v>2.12</v>
      </c>
      <c r="AV21" s="479"/>
      <c r="AW21" s="479"/>
      <c r="AX21" s="479"/>
      <c r="AY21" s="479"/>
      <c r="AZ21" s="479"/>
      <c r="BA21" s="479"/>
      <c r="BB21" s="480">
        <v>8.24</v>
      </c>
      <c r="BC21" s="480"/>
      <c r="BD21" s="480"/>
      <c r="BE21" s="480"/>
      <c r="BF21" s="480"/>
      <c r="BG21" s="480"/>
      <c r="BH21" s="480"/>
      <c r="BI21" s="455"/>
      <c r="BJ21" s="455"/>
      <c r="BK21" s="455"/>
      <c r="BL21" s="455"/>
      <c r="BM21" s="455"/>
      <c r="BN21" s="455"/>
      <c r="BO21" s="455"/>
      <c r="BP21" s="455"/>
      <c r="BQ21" s="455"/>
      <c r="BR21" s="455"/>
      <c r="BS21" s="455"/>
      <c r="BT21" s="455"/>
      <c r="BU21" s="455"/>
      <c r="BV21" s="455"/>
      <c r="BW21" s="455"/>
      <c r="BX21" s="455"/>
      <c r="BY21" s="455"/>
      <c r="BZ21" s="455"/>
      <c r="CA21" s="455"/>
      <c r="CB21" s="455"/>
      <c r="CC21" s="455"/>
      <c r="CD21" s="455">
        <v>4.8</v>
      </c>
      <c r="CE21" s="455"/>
      <c r="CF21" s="455"/>
      <c r="CG21" s="455"/>
      <c r="CH21" s="455"/>
      <c r="CI21" s="455"/>
      <c r="CJ21" s="455"/>
      <c r="CK21" s="455">
        <v>4.8</v>
      </c>
      <c r="CL21" s="455"/>
      <c r="CM21" s="455"/>
      <c r="CN21" s="455"/>
      <c r="CO21" s="455"/>
      <c r="CP21" s="455"/>
      <c r="CQ21" s="455"/>
      <c r="CR21" s="456">
        <v>2</v>
      </c>
      <c r="CS21" s="457"/>
      <c r="CT21" s="457"/>
      <c r="CU21" s="457"/>
      <c r="CV21" s="457"/>
      <c r="CW21" s="457"/>
      <c r="CX21" s="458"/>
      <c r="CY21" s="456">
        <v>2.12</v>
      </c>
      <c r="CZ21" s="457"/>
      <c r="DA21" s="457"/>
      <c r="DB21" s="457"/>
      <c r="DC21" s="457"/>
      <c r="DD21" s="457"/>
      <c r="DE21" s="458"/>
      <c r="DF21" s="456">
        <v>2</v>
      </c>
      <c r="DG21" s="457"/>
      <c r="DH21" s="457"/>
      <c r="DI21" s="457"/>
      <c r="DJ21" s="457"/>
      <c r="DK21" s="457"/>
      <c r="DL21" s="458"/>
      <c r="DM21" s="456">
        <v>2.12</v>
      </c>
      <c r="DN21" s="457"/>
      <c r="DO21" s="457"/>
      <c r="DP21" s="457"/>
      <c r="DQ21" s="457"/>
      <c r="DR21" s="457"/>
      <c r="DS21" s="458"/>
      <c r="DT21" s="461">
        <v>8.24</v>
      </c>
      <c r="DU21" s="461"/>
      <c r="DV21" s="461"/>
      <c r="DW21" s="461"/>
      <c r="DX21" s="461"/>
      <c r="DY21" s="461"/>
      <c r="DZ21" s="461"/>
      <c r="EA21" s="461">
        <v>0</v>
      </c>
      <c r="EB21" s="461"/>
      <c r="EC21" s="461"/>
      <c r="ED21" s="461"/>
      <c r="EE21" s="461"/>
      <c r="EF21" s="461"/>
      <c r="EG21" s="461"/>
      <c r="EH21" s="461">
        <v>0</v>
      </c>
      <c r="EI21" s="461"/>
      <c r="EJ21" s="461"/>
      <c r="EK21" s="461"/>
      <c r="EL21" s="461"/>
      <c r="EM21" s="461"/>
      <c r="EN21" s="461"/>
      <c r="EO21" s="461">
        <v>0</v>
      </c>
      <c r="EP21" s="461"/>
      <c r="EQ21" s="461"/>
      <c r="ER21" s="461"/>
      <c r="ES21" s="461"/>
      <c r="ET21" s="461"/>
      <c r="EU21" s="461"/>
      <c r="EV21" s="461">
        <v>4.8</v>
      </c>
      <c r="EW21" s="461"/>
      <c r="EX21" s="461"/>
      <c r="EY21" s="461"/>
      <c r="EZ21" s="461"/>
      <c r="FA21" s="461"/>
      <c r="FB21" s="461"/>
      <c r="FC21" s="461">
        <v>4.8</v>
      </c>
      <c r="FD21" s="461"/>
      <c r="FE21" s="461"/>
      <c r="FF21" s="461"/>
      <c r="FG21" s="461"/>
      <c r="FH21" s="461"/>
      <c r="FI21" s="461"/>
    </row>
    <row r="22" spans="1:165" s="22" customFormat="1" ht="10.5" customHeight="1" x14ac:dyDescent="0.2">
      <c r="A22" s="473" t="s">
        <v>170</v>
      </c>
      <c r="B22" s="474"/>
      <c r="C22" s="474"/>
      <c r="D22" s="474"/>
      <c r="E22" s="474"/>
      <c r="F22" s="475" t="s">
        <v>174</v>
      </c>
      <c r="G22" s="476"/>
      <c r="H22" s="476"/>
      <c r="I22" s="476"/>
      <c r="J22" s="476"/>
      <c r="K22" s="476"/>
      <c r="L22" s="476"/>
      <c r="M22" s="476"/>
      <c r="N22" s="476"/>
      <c r="O22" s="476"/>
      <c r="P22" s="476"/>
      <c r="Q22" s="476"/>
      <c r="R22" s="476"/>
      <c r="S22" s="476"/>
      <c r="T22" s="476"/>
      <c r="U22" s="476"/>
      <c r="V22" s="476"/>
      <c r="W22" s="476"/>
      <c r="X22" s="476"/>
      <c r="Y22" s="477"/>
      <c r="Z22" s="478" t="s">
        <v>239</v>
      </c>
      <c r="AA22" s="479"/>
      <c r="AB22" s="479"/>
      <c r="AC22" s="479"/>
      <c r="AD22" s="479"/>
      <c r="AE22" s="479"/>
      <c r="AF22" s="479"/>
      <c r="AG22" s="478">
        <v>0.35971959483728999</v>
      </c>
      <c r="AH22" s="479"/>
      <c r="AI22" s="479"/>
      <c r="AJ22" s="479"/>
      <c r="AK22" s="479"/>
      <c r="AL22" s="479"/>
      <c r="AM22" s="479"/>
      <c r="AN22" s="478">
        <v>0.35971959483728999</v>
      </c>
      <c r="AO22" s="479"/>
      <c r="AP22" s="479"/>
      <c r="AQ22" s="479"/>
      <c r="AR22" s="479"/>
      <c r="AS22" s="479"/>
      <c r="AT22" s="479"/>
      <c r="AU22" s="478" t="s">
        <v>239</v>
      </c>
      <c r="AV22" s="479"/>
      <c r="AW22" s="479"/>
      <c r="AX22" s="479"/>
      <c r="AY22" s="479"/>
      <c r="AZ22" s="479"/>
      <c r="BA22" s="479"/>
      <c r="BB22" s="480">
        <v>0.71943918967457998</v>
      </c>
      <c r="BC22" s="480"/>
      <c r="BD22" s="480"/>
      <c r="BE22" s="480"/>
      <c r="BF22" s="480"/>
      <c r="BG22" s="480"/>
      <c r="BH22" s="480"/>
      <c r="BI22" s="455"/>
      <c r="BJ22" s="455"/>
      <c r="BK22" s="455"/>
      <c r="BL22" s="455"/>
      <c r="BM22" s="455"/>
      <c r="BN22" s="455"/>
      <c r="BO22" s="455"/>
      <c r="BP22" s="455"/>
      <c r="BQ22" s="455"/>
      <c r="BR22" s="455"/>
      <c r="BS22" s="455"/>
      <c r="BT22" s="455"/>
      <c r="BU22" s="455"/>
      <c r="BV22" s="455"/>
      <c r="BW22" s="455"/>
      <c r="BX22" s="455"/>
      <c r="BY22" s="455"/>
      <c r="BZ22" s="455"/>
      <c r="CA22" s="455"/>
      <c r="CB22" s="455"/>
      <c r="CC22" s="455"/>
      <c r="CD22" s="455"/>
      <c r="CE22" s="455"/>
      <c r="CF22" s="455"/>
      <c r="CG22" s="455"/>
      <c r="CH22" s="455"/>
      <c r="CI22" s="455"/>
      <c r="CJ22" s="455"/>
      <c r="CK22" s="455">
        <v>0</v>
      </c>
      <c r="CL22" s="455"/>
      <c r="CM22" s="455"/>
      <c r="CN22" s="455"/>
      <c r="CO22" s="455"/>
      <c r="CP22" s="455"/>
      <c r="CQ22" s="455"/>
      <c r="CR22" s="456" t="s">
        <v>239</v>
      </c>
      <c r="CS22" s="457"/>
      <c r="CT22" s="457"/>
      <c r="CU22" s="457"/>
      <c r="CV22" s="457"/>
      <c r="CW22" s="457"/>
      <c r="CX22" s="458"/>
      <c r="CY22" s="456">
        <v>0.35971959483728999</v>
      </c>
      <c r="CZ22" s="457"/>
      <c r="DA22" s="457"/>
      <c r="DB22" s="457"/>
      <c r="DC22" s="457"/>
      <c r="DD22" s="457"/>
      <c r="DE22" s="458"/>
      <c r="DF22" s="456">
        <v>0.35971959483728999</v>
      </c>
      <c r="DG22" s="457"/>
      <c r="DH22" s="457"/>
      <c r="DI22" s="457"/>
      <c r="DJ22" s="457"/>
      <c r="DK22" s="457"/>
      <c r="DL22" s="458"/>
      <c r="DM22" s="456" t="s">
        <v>239</v>
      </c>
      <c r="DN22" s="457"/>
      <c r="DO22" s="457"/>
      <c r="DP22" s="457"/>
      <c r="DQ22" s="457"/>
      <c r="DR22" s="457"/>
      <c r="DS22" s="458"/>
      <c r="DT22" s="461" t="s">
        <v>239</v>
      </c>
      <c r="DU22" s="461"/>
      <c r="DV22" s="461"/>
      <c r="DW22" s="461"/>
      <c r="DX22" s="461"/>
      <c r="DY22" s="461"/>
      <c r="DZ22" s="461"/>
      <c r="EA22" s="461"/>
      <c r="EB22" s="461"/>
      <c r="EC22" s="461"/>
      <c r="ED22" s="461"/>
      <c r="EE22" s="461"/>
      <c r="EF22" s="461"/>
      <c r="EG22" s="461"/>
      <c r="EH22" s="461"/>
      <c r="EI22" s="461"/>
      <c r="EJ22" s="461"/>
      <c r="EK22" s="461"/>
      <c r="EL22" s="461"/>
      <c r="EM22" s="461"/>
      <c r="EN22" s="461"/>
      <c r="EO22" s="461"/>
      <c r="EP22" s="461"/>
      <c r="EQ22" s="461"/>
      <c r="ER22" s="461"/>
      <c r="ES22" s="461"/>
      <c r="ET22" s="461"/>
      <c r="EU22" s="461"/>
      <c r="EV22" s="461"/>
      <c r="EW22" s="461"/>
      <c r="EX22" s="461"/>
      <c r="EY22" s="461"/>
      <c r="EZ22" s="461"/>
      <c r="FA22" s="461"/>
      <c r="FB22" s="461"/>
      <c r="FC22" s="461"/>
      <c r="FD22" s="461"/>
      <c r="FE22" s="461"/>
      <c r="FF22" s="461"/>
      <c r="FG22" s="461"/>
      <c r="FH22" s="461"/>
      <c r="FI22" s="481"/>
    </row>
    <row r="23" spans="1:165" s="22" customFormat="1" ht="10.5" customHeight="1" x14ac:dyDescent="0.2">
      <c r="A23" s="473" t="s">
        <v>171</v>
      </c>
      <c r="B23" s="474"/>
      <c r="C23" s="474"/>
      <c r="D23" s="474"/>
      <c r="E23" s="474"/>
      <c r="F23" s="475" t="s">
        <v>175</v>
      </c>
      <c r="G23" s="476"/>
      <c r="H23" s="476"/>
      <c r="I23" s="476"/>
      <c r="J23" s="476"/>
      <c r="K23" s="476"/>
      <c r="L23" s="476"/>
      <c r="M23" s="476"/>
      <c r="N23" s="476"/>
      <c r="O23" s="476"/>
      <c r="P23" s="476"/>
      <c r="Q23" s="476"/>
      <c r="R23" s="476"/>
      <c r="S23" s="476"/>
      <c r="T23" s="476"/>
      <c r="U23" s="476"/>
      <c r="V23" s="476"/>
      <c r="W23" s="476"/>
      <c r="X23" s="476"/>
      <c r="Y23" s="477"/>
      <c r="Z23" s="478" t="s">
        <v>239</v>
      </c>
      <c r="AA23" s="479"/>
      <c r="AB23" s="479"/>
      <c r="AC23" s="479"/>
      <c r="AD23" s="479"/>
      <c r="AE23" s="479"/>
      <c r="AF23" s="479"/>
      <c r="AG23" s="478">
        <v>1</v>
      </c>
      <c r="AH23" s="479"/>
      <c r="AI23" s="479"/>
      <c r="AJ23" s="479"/>
      <c r="AK23" s="479"/>
      <c r="AL23" s="479"/>
      <c r="AM23" s="479"/>
      <c r="AN23" s="478">
        <v>0.8</v>
      </c>
      <c r="AO23" s="479"/>
      <c r="AP23" s="479"/>
      <c r="AQ23" s="479"/>
      <c r="AR23" s="479"/>
      <c r="AS23" s="479"/>
      <c r="AT23" s="479"/>
      <c r="AU23" s="478" t="s">
        <v>239</v>
      </c>
      <c r="AV23" s="479"/>
      <c r="AW23" s="479"/>
      <c r="AX23" s="479"/>
      <c r="AY23" s="479"/>
      <c r="AZ23" s="479"/>
      <c r="BA23" s="479"/>
      <c r="BB23" s="480">
        <v>1.8</v>
      </c>
      <c r="BC23" s="480"/>
      <c r="BD23" s="480"/>
      <c r="BE23" s="480"/>
      <c r="BF23" s="480"/>
      <c r="BG23" s="480"/>
      <c r="BH23" s="480"/>
      <c r="BI23" s="455"/>
      <c r="BJ23" s="455"/>
      <c r="BK23" s="455"/>
      <c r="BL23" s="455"/>
      <c r="BM23" s="455"/>
      <c r="BN23" s="455"/>
      <c r="BO23" s="455"/>
      <c r="BP23" s="455"/>
      <c r="BQ23" s="455"/>
      <c r="BR23" s="455"/>
      <c r="BS23" s="455"/>
      <c r="BT23" s="455"/>
      <c r="BU23" s="455"/>
      <c r="BV23" s="455"/>
      <c r="BW23" s="455"/>
      <c r="BX23" s="455"/>
      <c r="BY23" s="455"/>
      <c r="BZ23" s="455"/>
      <c r="CA23" s="455"/>
      <c r="CB23" s="455"/>
      <c r="CC23" s="455"/>
      <c r="CD23" s="455"/>
      <c r="CE23" s="455"/>
      <c r="CF23" s="455"/>
      <c r="CG23" s="455"/>
      <c r="CH23" s="455"/>
      <c r="CI23" s="455"/>
      <c r="CJ23" s="455"/>
      <c r="CK23" s="455">
        <v>0</v>
      </c>
      <c r="CL23" s="455"/>
      <c r="CM23" s="455"/>
      <c r="CN23" s="455"/>
      <c r="CO23" s="455"/>
      <c r="CP23" s="455"/>
      <c r="CQ23" s="455"/>
      <c r="CR23" s="456" t="s">
        <v>239</v>
      </c>
      <c r="CS23" s="457"/>
      <c r="CT23" s="457"/>
      <c r="CU23" s="457"/>
      <c r="CV23" s="457"/>
      <c r="CW23" s="457"/>
      <c r="CX23" s="458"/>
      <c r="CY23" s="456">
        <v>1</v>
      </c>
      <c r="CZ23" s="457"/>
      <c r="DA23" s="457"/>
      <c r="DB23" s="457"/>
      <c r="DC23" s="457"/>
      <c r="DD23" s="457"/>
      <c r="DE23" s="458"/>
      <c r="DF23" s="456">
        <v>0.8</v>
      </c>
      <c r="DG23" s="457"/>
      <c r="DH23" s="457"/>
      <c r="DI23" s="457"/>
      <c r="DJ23" s="457"/>
      <c r="DK23" s="457"/>
      <c r="DL23" s="458"/>
      <c r="DM23" s="456" t="s">
        <v>239</v>
      </c>
      <c r="DN23" s="457"/>
      <c r="DO23" s="457"/>
      <c r="DP23" s="457"/>
      <c r="DQ23" s="457"/>
      <c r="DR23" s="457"/>
      <c r="DS23" s="458"/>
      <c r="DT23" s="461" t="s">
        <v>239</v>
      </c>
      <c r="DU23" s="461"/>
      <c r="DV23" s="461"/>
      <c r="DW23" s="461"/>
      <c r="DX23" s="461"/>
      <c r="DY23" s="461"/>
      <c r="DZ23" s="461"/>
      <c r="EA23" s="461"/>
      <c r="EB23" s="461"/>
      <c r="EC23" s="461"/>
      <c r="ED23" s="461"/>
      <c r="EE23" s="461"/>
      <c r="EF23" s="461"/>
      <c r="EG23" s="461"/>
      <c r="EH23" s="461"/>
      <c r="EI23" s="461"/>
      <c r="EJ23" s="461"/>
      <c r="EK23" s="461"/>
      <c r="EL23" s="461"/>
      <c r="EM23" s="461"/>
      <c r="EN23" s="461"/>
      <c r="EO23" s="461"/>
      <c r="EP23" s="461"/>
      <c r="EQ23" s="461"/>
      <c r="ER23" s="461"/>
      <c r="ES23" s="461"/>
      <c r="ET23" s="461"/>
      <c r="EU23" s="461"/>
      <c r="EV23" s="461"/>
      <c r="EW23" s="461"/>
      <c r="EX23" s="461"/>
      <c r="EY23" s="461"/>
      <c r="EZ23" s="461"/>
      <c r="FA23" s="461"/>
      <c r="FB23" s="461"/>
      <c r="FC23" s="461"/>
      <c r="FD23" s="461"/>
      <c r="FE23" s="461"/>
      <c r="FF23" s="461"/>
      <c r="FG23" s="461"/>
      <c r="FH23" s="461"/>
      <c r="FI23" s="481"/>
    </row>
    <row r="24" spans="1:165" s="22" customFormat="1" ht="19.5" customHeight="1" thickBot="1" x14ac:dyDescent="0.25">
      <c r="A24" s="466" t="s">
        <v>27</v>
      </c>
      <c r="B24" s="467"/>
      <c r="C24" s="467"/>
      <c r="D24" s="467"/>
      <c r="E24" s="467"/>
      <c r="F24" s="468" t="s">
        <v>119</v>
      </c>
      <c r="G24" s="468"/>
      <c r="H24" s="468"/>
      <c r="I24" s="468"/>
      <c r="J24" s="468"/>
      <c r="K24" s="468"/>
      <c r="L24" s="468"/>
      <c r="M24" s="468"/>
      <c r="N24" s="468"/>
      <c r="O24" s="468"/>
      <c r="P24" s="468"/>
      <c r="Q24" s="468"/>
      <c r="R24" s="468"/>
      <c r="S24" s="468"/>
      <c r="T24" s="468"/>
      <c r="U24" s="468"/>
      <c r="V24" s="468"/>
      <c r="W24" s="468"/>
      <c r="X24" s="468"/>
      <c r="Y24" s="468"/>
      <c r="Z24" s="469"/>
      <c r="AA24" s="469"/>
      <c r="AB24" s="469"/>
      <c r="AC24" s="469"/>
      <c r="AD24" s="469"/>
      <c r="AE24" s="469"/>
      <c r="AF24" s="469"/>
      <c r="AG24" s="469"/>
      <c r="AH24" s="469"/>
      <c r="AI24" s="469"/>
      <c r="AJ24" s="469"/>
      <c r="AK24" s="469"/>
      <c r="AL24" s="469"/>
      <c r="AM24" s="469"/>
      <c r="AN24" s="469"/>
      <c r="AO24" s="469"/>
      <c r="AP24" s="469"/>
      <c r="AQ24" s="469"/>
      <c r="AR24" s="469"/>
      <c r="AS24" s="469"/>
      <c r="AT24" s="469"/>
      <c r="AU24" s="469"/>
      <c r="AV24" s="469"/>
      <c r="AW24" s="469"/>
      <c r="AX24" s="469"/>
      <c r="AY24" s="469"/>
      <c r="AZ24" s="469"/>
      <c r="BA24" s="469"/>
      <c r="BB24" s="469">
        <v>0</v>
      </c>
      <c r="BC24" s="469"/>
      <c r="BD24" s="469"/>
      <c r="BE24" s="469"/>
      <c r="BF24" s="469"/>
      <c r="BG24" s="469"/>
      <c r="BH24" s="469"/>
      <c r="BI24" s="470" t="s">
        <v>176</v>
      </c>
      <c r="BJ24" s="471"/>
      <c r="BK24" s="471"/>
      <c r="BL24" s="471"/>
      <c r="BM24" s="471"/>
      <c r="BN24" s="471"/>
      <c r="BO24" s="472"/>
      <c r="BP24" s="470" t="s">
        <v>223</v>
      </c>
      <c r="BQ24" s="471"/>
      <c r="BR24" s="471"/>
      <c r="BS24" s="471"/>
      <c r="BT24" s="471"/>
      <c r="BU24" s="471"/>
      <c r="BV24" s="472"/>
      <c r="BW24" s="470" t="s">
        <v>224</v>
      </c>
      <c r="BX24" s="471"/>
      <c r="BY24" s="471"/>
      <c r="BZ24" s="471"/>
      <c r="CA24" s="471"/>
      <c r="CB24" s="471"/>
      <c r="CC24" s="472"/>
      <c r="CD24" s="470" t="s">
        <v>226</v>
      </c>
      <c r="CE24" s="471"/>
      <c r="CF24" s="471"/>
      <c r="CG24" s="471"/>
      <c r="CH24" s="471"/>
      <c r="CI24" s="471"/>
      <c r="CJ24" s="472"/>
      <c r="CK24" s="470" t="s">
        <v>225</v>
      </c>
      <c r="CL24" s="471"/>
      <c r="CM24" s="471"/>
      <c r="CN24" s="471"/>
      <c r="CO24" s="471"/>
      <c r="CP24" s="471"/>
      <c r="CQ24" s="472"/>
      <c r="CR24" s="463">
        <v>0</v>
      </c>
      <c r="CS24" s="464"/>
      <c r="CT24" s="464"/>
      <c r="CU24" s="464"/>
      <c r="CV24" s="464"/>
      <c r="CW24" s="464"/>
      <c r="CX24" s="465"/>
      <c r="CY24" s="463">
        <v>0</v>
      </c>
      <c r="CZ24" s="464"/>
      <c r="DA24" s="464"/>
      <c r="DB24" s="464"/>
      <c r="DC24" s="464"/>
      <c r="DD24" s="464"/>
      <c r="DE24" s="465"/>
      <c r="DF24" s="463">
        <v>0</v>
      </c>
      <c r="DG24" s="464"/>
      <c r="DH24" s="464"/>
      <c r="DI24" s="464"/>
      <c r="DJ24" s="464"/>
      <c r="DK24" s="464"/>
      <c r="DL24" s="465"/>
      <c r="DM24" s="463">
        <v>0</v>
      </c>
      <c r="DN24" s="464"/>
      <c r="DO24" s="464"/>
      <c r="DP24" s="464"/>
      <c r="DQ24" s="464"/>
      <c r="DR24" s="464"/>
      <c r="DS24" s="465"/>
      <c r="DT24" s="459">
        <v>0</v>
      </c>
      <c r="DU24" s="459"/>
      <c r="DV24" s="459"/>
      <c r="DW24" s="459"/>
      <c r="DX24" s="459"/>
      <c r="DY24" s="459"/>
      <c r="DZ24" s="459"/>
      <c r="EA24" s="459"/>
      <c r="EB24" s="459"/>
      <c r="EC24" s="459"/>
      <c r="ED24" s="459"/>
      <c r="EE24" s="459"/>
      <c r="EF24" s="459"/>
      <c r="EG24" s="459"/>
      <c r="EH24" s="459"/>
      <c r="EI24" s="459"/>
      <c r="EJ24" s="459"/>
      <c r="EK24" s="459"/>
      <c r="EL24" s="459"/>
      <c r="EM24" s="459"/>
      <c r="EN24" s="459"/>
      <c r="EO24" s="459"/>
      <c r="EP24" s="459"/>
      <c r="EQ24" s="459"/>
      <c r="ER24" s="459"/>
      <c r="ES24" s="459"/>
      <c r="ET24" s="459"/>
      <c r="EU24" s="459"/>
      <c r="EV24" s="459"/>
      <c r="EW24" s="459"/>
      <c r="EX24" s="459"/>
      <c r="EY24" s="459"/>
      <c r="EZ24" s="459"/>
      <c r="FA24" s="459"/>
      <c r="FB24" s="459"/>
      <c r="FC24" s="459"/>
      <c r="FD24" s="459"/>
      <c r="FE24" s="459"/>
      <c r="FF24" s="459"/>
      <c r="FG24" s="459"/>
      <c r="FH24" s="459"/>
      <c r="FI24" s="460"/>
    </row>
    <row r="26" spans="1:165" x14ac:dyDescent="0.2">
      <c r="CM26" s="160"/>
    </row>
    <row r="30" spans="1:165" x14ac:dyDescent="0.2">
      <c r="A30" s="21" t="s">
        <v>122</v>
      </c>
    </row>
    <row r="31" spans="1:165" x14ac:dyDescent="0.2">
      <c r="A31" s="21" t="s">
        <v>125</v>
      </c>
    </row>
  </sheetData>
  <mergeCells count="258">
    <mergeCell ref="EH23:EN23"/>
    <mergeCell ref="EO23:EU23"/>
    <mergeCell ref="EV23:FB23"/>
    <mergeCell ref="FC23:FI23"/>
    <mergeCell ref="BW23:CC23"/>
    <mergeCell ref="CD23:CJ23"/>
    <mergeCell ref="CK23:CQ23"/>
    <mergeCell ref="CR23:CX23"/>
    <mergeCell ref="CY23:DE23"/>
    <mergeCell ref="DF23:DL23"/>
    <mergeCell ref="DM23:DS23"/>
    <mergeCell ref="DT23:DZ23"/>
    <mergeCell ref="EA23:EG23"/>
    <mergeCell ref="A23:E23"/>
    <mergeCell ref="F23:Y23"/>
    <mergeCell ref="Z23:AF23"/>
    <mergeCell ref="AG23:AM23"/>
    <mergeCell ref="AN23:AT23"/>
    <mergeCell ref="AU23:BA23"/>
    <mergeCell ref="BB23:BH23"/>
    <mergeCell ref="BI23:BO23"/>
    <mergeCell ref="BP23:BV23"/>
    <mergeCell ref="EV21:FB21"/>
    <mergeCell ref="FC21:FI21"/>
    <mergeCell ref="A22:E22"/>
    <mergeCell ref="F22:Y22"/>
    <mergeCell ref="Z22:AF22"/>
    <mergeCell ref="AG22:AM22"/>
    <mergeCell ref="AN22:AT22"/>
    <mergeCell ref="AU22:BA22"/>
    <mergeCell ref="BB22:BH22"/>
    <mergeCell ref="BI22:BO22"/>
    <mergeCell ref="BP22:BV22"/>
    <mergeCell ref="BW22:CC22"/>
    <mergeCell ref="CD22:CJ22"/>
    <mergeCell ref="CK22:CQ22"/>
    <mergeCell ref="CR22:CX22"/>
    <mergeCell ref="CY22:DE22"/>
    <mergeCell ref="DF22:DL22"/>
    <mergeCell ref="DM22:DS22"/>
    <mergeCell ref="DT22:DZ22"/>
    <mergeCell ref="EA22:EG22"/>
    <mergeCell ref="EH22:EN22"/>
    <mergeCell ref="EO22:EU22"/>
    <mergeCell ref="EV22:FB22"/>
    <mergeCell ref="FC22:FI22"/>
    <mergeCell ref="EH20:EN20"/>
    <mergeCell ref="EO20:EU20"/>
    <mergeCell ref="EV20:FB20"/>
    <mergeCell ref="FC20:FI20"/>
    <mergeCell ref="A21:E21"/>
    <mergeCell ref="F21:Y21"/>
    <mergeCell ref="Z21:AF21"/>
    <mergeCell ref="AG21:AM21"/>
    <mergeCell ref="AN21:AT21"/>
    <mergeCell ref="AU21:BA21"/>
    <mergeCell ref="BB21:BH21"/>
    <mergeCell ref="BI21:BO21"/>
    <mergeCell ref="BP21:BV21"/>
    <mergeCell ref="BW21:CC21"/>
    <mergeCell ref="CD21:CJ21"/>
    <mergeCell ref="CK21:CQ21"/>
    <mergeCell ref="CR21:CX21"/>
    <mergeCell ref="CY21:DE21"/>
    <mergeCell ref="DF21:DL21"/>
    <mergeCell ref="DM21:DS21"/>
    <mergeCell ref="DT21:DZ21"/>
    <mergeCell ref="EA21:EG21"/>
    <mergeCell ref="EH21:EN21"/>
    <mergeCell ref="EO21:EU21"/>
    <mergeCell ref="BW20:CC20"/>
    <mergeCell ref="CD20:CJ20"/>
    <mergeCell ref="CK20:CQ20"/>
    <mergeCell ref="CR20:CX20"/>
    <mergeCell ref="CY20:DE20"/>
    <mergeCell ref="DF20:DL20"/>
    <mergeCell ref="DM20:DS20"/>
    <mergeCell ref="DT20:DZ20"/>
    <mergeCell ref="EA20:EG20"/>
    <mergeCell ref="A20:E20"/>
    <mergeCell ref="F20:Y20"/>
    <mergeCell ref="Z20:AF20"/>
    <mergeCell ref="AG20:AM20"/>
    <mergeCell ref="AN20:AT20"/>
    <mergeCell ref="AU20:BA20"/>
    <mergeCell ref="BB20:BH20"/>
    <mergeCell ref="BI20:BO20"/>
    <mergeCell ref="BP20:BV20"/>
    <mergeCell ref="A19:E19"/>
    <mergeCell ref="F19:Y19"/>
    <mergeCell ref="Z19:AF19"/>
    <mergeCell ref="AG19:AM19"/>
    <mergeCell ref="AN19:AT19"/>
    <mergeCell ref="EV19:FB19"/>
    <mergeCell ref="FC19:FI19"/>
    <mergeCell ref="DM19:DS19"/>
    <mergeCell ref="DT19:DZ19"/>
    <mergeCell ref="EA19:EG19"/>
    <mergeCell ref="EH19:EN19"/>
    <mergeCell ref="EO19:EU19"/>
    <mergeCell ref="CD19:CJ19"/>
    <mergeCell ref="CK19:CQ19"/>
    <mergeCell ref="CR19:CX19"/>
    <mergeCell ref="CY19:DE19"/>
    <mergeCell ref="DF19:DL19"/>
    <mergeCell ref="CR18:CX18"/>
    <mergeCell ref="CY18:DE18"/>
    <mergeCell ref="DF18:DL18"/>
    <mergeCell ref="DM18:DS18"/>
    <mergeCell ref="DT18:DZ18"/>
    <mergeCell ref="AU19:BA19"/>
    <mergeCell ref="BB19:BH19"/>
    <mergeCell ref="BI19:BO19"/>
    <mergeCell ref="BP19:BV19"/>
    <mergeCell ref="BW19:CC19"/>
    <mergeCell ref="EV17:FB17"/>
    <mergeCell ref="FC17:FI17"/>
    <mergeCell ref="A18:E18"/>
    <mergeCell ref="F18:Y18"/>
    <mergeCell ref="Z18:AF18"/>
    <mergeCell ref="AG18:AM18"/>
    <mergeCell ref="AN18:AT18"/>
    <mergeCell ref="AU18:BA18"/>
    <mergeCell ref="BB18:BH18"/>
    <mergeCell ref="BI18:BO18"/>
    <mergeCell ref="BP18:BV18"/>
    <mergeCell ref="BW18:CC18"/>
    <mergeCell ref="CD18:CJ18"/>
    <mergeCell ref="CK18:CQ18"/>
    <mergeCell ref="CY17:DE17"/>
    <mergeCell ref="DF17:DL17"/>
    <mergeCell ref="DM17:DS17"/>
    <mergeCell ref="DT17:DZ17"/>
    <mergeCell ref="EA17:EG17"/>
    <mergeCell ref="EA18:EG18"/>
    <mergeCell ref="EH18:EN18"/>
    <mergeCell ref="EO18:EU18"/>
    <mergeCell ref="EV18:FB18"/>
    <mergeCell ref="FC18:FI18"/>
    <mergeCell ref="BI16:BO16"/>
    <mergeCell ref="BP16:BV16"/>
    <mergeCell ref="EV16:FB16"/>
    <mergeCell ref="FC16:FI16"/>
    <mergeCell ref="A17:E17"/>
    <mergeCell ref="F17:Y17"/>
    <mergeCell ref="Z17:AF17"/>
    <mergeCell ref="AG17:AM17"/>
    <mergeCell ref="AN17:AT17"/>
    <mergeCell ref="AU17:BA17"/>
    <mergeCell ref="BB17:BH17"/>
    <mergeCell ref="BI17:BO17"/>
    <mergeCell ref="BP17:BV17"/>
    <mergeCell ref="BW17:CC17"/>
    <mergeCell ref="CD17:CJ17"/>
    <mergeCell ref="CK17:CQ17"/>
    <mergeCell ref="CR17:CX17"/>
    <mergeCell ref="DF16:DL16"/>
    <mergeCell ref="DM16:DS16"/>
    <mergeCell ref="DT16:DZ16"/>
    <mergeCell ref="EA16:EG16"/>
    <mergeCell ref="EH16:EN16"/>
    <mergeCell ref="EH17:EN17"/>
    <mergeCell ref="EO17:EU17"/>
    <mergeCell ref="EH24:EN24"/>
    <mergeCell ref="EO24:EU24"/>
    <mergeCell ref="EV24:FB24"/>
    <mergeCell ref="BW24:CC24"/>
    <mergeCell ref="CD24:CJ24"/>
    <mergeCell ref="CK24:CQ24"/>
    <mergeCell ref="CR24:CX24"/>
    <mergeCell ref="CY24:DE24"/>
    <mergeCell ref="DF24:DL24"/>
    <mergeCell ref="CD15:CJ15"/>
    <mergeCell ref="CK15:CQ15"/>
    <mergeCell ref="CR15:CX15"/>
    <mergeCell ref="CY15:DE15"/>
    <mergeCell ref="DF15:DL15"/>
    <mergeCell ref="DM24:DS24"/>
    <mergeCell ref="DT24:DZ24"/>
    <mergeCell ref="EA24:EG24"/>
    <mergeCell ref="A24:E24"/>
    <mergeCell ref="F24:Y24"/>
    <mergeCell ref="Z24:AF24"/>
    <mergeCell ref="AG24:AM24"/>
    <mergeCell ref="AN24:AT24"/>
    <mergeCell ref="AU24:BA24"/>
    <mergeCell ref="BB24:BH24"/>
    <mergeCell ref="BI24:BO24"/>
    <mergeCell ref="BP24:BV24"/>
    <mergeCell ref="A16:E16"/>
    <mergeCell ref="F16:Y16"/>
    <mergeCell ref="Z16:AF16"/>
    <mergeCell ref="AG16:AM16"/>
    <mergeCell ref="AN16:AT16"/>
    <mergeCell ref="AU16:BA16"/>
    <mergeCell ref="BB16:BH16"/>
    <mergeCell ref="BW16:CC16"/>
    <mergeCell ref="CD16:CJ16"/>
    <mergeCell ref="CK16:CQ16"/>
    <mergeCell ref="CR16:CX16"/>
    <mergeCell ref="CY16:DE16"/>
    <mergeCell ref="FC24:FI24"/>
    <mergeCell ref="EO16:EU16"/>
    <mergeCell ref="A15:E15"/>
    <mergeCell ref="F15:Y15"/>
    <mergeCell ref="Z15:AF15"/>
    <mergeCell ref="AG15:AM15"/>
    <mergeCell ref="AN15:AT15"/>
    <mergeCell ref="AU15:BA15"/>
    <mergeCell ref="BB15:BH15"/>
    <mergeCell ref="BI15:BO15"/>
    <mergeCell ref="BP15:BV15"/>
    <mergeCell ref="FC15:FI15"/>
    <mergeCell ref="DM15:DS15"/>
    <mergeCell ref="DT15:DZ15"/>
    <mergeCell ref="EA15:EG15"/>
    <mergeCell ref="EH15:EN15"/>
    <mergeCell ref="EO15:EU15"/>
    <mergeCell ref="EV15:FB15"/>
    <mergeCell ref="BW15:CC15"/>
    <mergeCell ref="BP14:BV14"/>
    <mergeCell ref="EV14:FB14"/>
    <mergeCell ref="BW14:CC14"/>
    <mergeCell ref="CD14:CJ14"/>
    <mergeCell ref="CK14:CQ14"/>
    <mergeCell ref="CR14:CX14"/>
    <mergeCell ref="CY14:DE14"/>
    <mergeCell ref="DF14:DL14"/>
    <mergeCell ref="FC14:FI14"/>
    <mergeCell ref="DM14:DS14"/>
    <mergeCell ref="DT14:DZ14"/>
    <mergeCell ref="EA14:EG14"/>
    <mergeCell ref="EH14:EN14"/>
    <mergeCell ref="EO14:EU14"/>
    <mergeCell ref="EB4:FI4"/>
    <mergeCell ref="EH5:FI5"/>
    <mergeCell ref="EG7:FI7"/>
    <mergeCell ref="EI1:FI1"/>
    <mergeCell ref="A3:FI3"/>
    <mergeCell ref="EH6:FI6"/>
    <mergeCell ref="A11:E14"/>
    <mergeCell ref="F11:Y14"/>
    <mergeCell ref="Z11:CQ11"/>
    <mergeCell ref="CR11:FI11"/>
    <mergeCell ref="Z12:BH12"/>
    <mergeCell ref="BI12:CQ12"/>
    <mergeCell ref="CR12:DZ12"/>
    <mergeCell ref="EA12:FI12"/>
    <mergeCell ref="Z13:BH13"/>
    <mergeCell ref="BI13:CQ13"/>
    <mergeCell ref="CR13:DZ13"/>
    <mergeCell ref="EA13:FI13"/>
    <mergeCell ref="Z14:AF14"/>
    <mergeCell ref="AG14:AM14"/>
    <mergeCell ref="AN14:AT14"/>
    <mergeCell ref="AU14:BA14"/>
    <mergeCell ref="BB14:BH14"/>
    <mergeCell ref="BI14:BO14"/>
  </mergeCells>
  <pageMargins left="0.47244094488188981" right="0.39370078740157483" top="0.78740157480314965" bottom="0.39370078740157483" header="0.19685039370078741" footer="0.19685039370078741"/>
  <pageSetup paperSize="9" scale="90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4" workbookViewId="0">
      <selection activeCell="G10" sqref="G10"/>
    </sheetView>
  </sheetViews>
  <sheetFormatPr defaultRowHeight="12.75" x14ac:dyDescent="0.2"/>
  <cols>
    <col min="2" max="2" width="20.7109375" customWidth="1"/>
  </cols>
  <sheetData>
    <row r="2" spans="1:7" ht="13.5" thickBot="1" x14ac:dyDescent="0.25"/>
    <row r="3" spans="1:7" s="1" customFormat="1" ht="11.25" customHeight="1" x14ac:dyDescent="0.2">
      <c r="A3" s="215" t="s">
        <v>0</v>
      </c>
      <c r="B3" s="218" t="s">
        <v>1</v>
      </c>
      <c r="C3" s="223" t="s">
        <v>3</v>
      </c>
      <c r="D3" s="224"/>
      <c r="E3" s="224"/>
      <c r="F3" s="224"/>
      <c r="G3" s="224"/>
    </row>
    <row r="4" spans="1:7" s="1" customFormat="1" ht="47.25" customHeight="1" x14ac:dyDescent="0.2">
      <c r="A4" s="216"/>
      <c r="B4" s="219"/>
      <c r="C4" s="40" t="s">
        <v>9</v>
      </c>
      <c r="D4" s="40" t="s">
        <v>10</v>
      </c>
      <c r="E4" s="40" t="s">
        <v>11</v>
      </c>
      <c r="F4" s="40" t="s">
        <v>12</v>
      </c>
      <c r="G4" s="40" t="s">
        <v>13</v>
      </c>
    </row>
    <row r="5" spans="1:7" s="1" customFormat="1" ht="101.25" customHeight="1" x14ac:dyDescent="0.2">
      <c r="A5" s="217"/>
      <c r="B5" s="220"/>
      <c r="C5" s="41" t="s">
        <v>17</v>
      </c>
      <c r="D5" s="40" t="s">
        <v>19</v>
      </c>
      <c r="E5" s="40" t="s">
        <v>19</v>
      </c>
      <c r="F5" s="40" t="s">
        <v>19</v>
      </c>
      <c r="G5" s="40" t="s">
        <v>19</v>
      </c>
    </row>
    <row r="7" spans="1:7" x14ac:dyDescent="0.2">
      <c r="A7" t="s">
        <v>28</v>
      </c>
      <c r="B7" t="s">
        <v>29</v>
      </c>
      <c r="C7">
        <v>4.4013999999999998</v>
      </c>
      <c r="D7">
        <v>0.32450000000000001</v>
      </c>
      <c r="E7">
        <v>0.26549999999999996</v>
      </c>
      <c r="F7">
        <v>0.65136000000000005</v>
      </c>
      <c r="G7">
        <v>3.1600400000000004</v>
      </c>
    </row>
    <row r="8" spans="1:7" x14ac:dyDescent="0.2">
      <c r="A8" t="s">
        <v>30</v>
      </c>
      <c r="B8" t="s">
        <v>31</v>
      </c>
      <c r="C8">
        <v>19.823999999999998</v>
      </c>
      <c r="D8">
        <v>0.96287999999999985</v>
      </c>
      <c r="E8">
        <v>0.21712000000000006</v>
      </c>
      <c r="F8">
        <v>2.9334800000000003</v>
      </c>
      <c r="G8">
        <v>15.710519999999999</v>
      </c>
    </row>
    <row r="9" spans="1:7" x14ac:dyDescent="0.2">
      <c r="A9" t="s">
        <v>32</v>
      </c>
      <c r="B9" t="s">
        <v>33</v>
      </c>
      <c r="C9">
        <v>3.8940000000000001</v>
      </c>
      <c r="D9">
        <v>0.46492</v>
      </c>
      <c r="E9">
        <v>0.24307999999999994</v>
      </c>
      <c r="F9">
        <v>0.57584000000000013</v>
      </c>
      <c r="G9">
        <v>2.6101599999999996</v>
      </c>
    </row>
    <row r="10" spans="1:7" x14ac:dyDescent="0.2">
      <c r="A10" t="s">
        <v>34</v>
      </c>
      <c r="B10" t="s">
        <v>35</v>
      </c>
      <c r="C10">
        <v>5.31</v>
      </c>
      <c r="D10">
        <v>0.54161999999999999</v>
      </c>
      <c r="E10">
        <v>0.63837999999999984</v>
      </c>
      <c r="F10">
        <v>0.78587999999999991</v>
      </c>
      <c r="G10">
        <v>3.3441200000000002</v>
      </c>
    </row>
    <row r="12" spans="1:7" x14ac:dyDescent="0.2">
      <c r="B12" t="s">
        <v>128</v>
      </c>
      <c r="C12">
        <f>SUM(D12:G12)</f>
        <v>1.0000000000000002</v>
      </c>
      <c r="D12" s="42">
        <f>D7/$C$7</f>
        <v>7.3726541554959793E-2</v>
      </c>
      <c r="E12" s="42">
        <f t="shared" ref="E12:G12" si="0">E7/$C$7</f>
        <v>6.0321715817694362E-2</v>
      </c>
      <c r="F12" s="42">
        <f t="shared" si="0"/>
        <v>0.14798927613941021</v>
      </c>
      <c r="G12" s="42">
        <f t="shared" si="0"/>
        <v>0.71796246648793582</v>
      </c>
    </row>
    <row r="13" spans="1:7" x14ac:dyDescent="0.2">
      <c r="C13">
        <f t="shared" ref="C13:C15" si="1">SUM(D13:G13)</f>
        <v>1</v>
      </c>
      <c r="D13" s="42">
        <f>D8/$C$8</f>
        <v>4.8571428571428571E-2</v>
      </c>
      <c r="E13" s="42">
        <f t="shared" ref="E13:G13" si="2">E8/$C$8</f>
        <v>1.0952380952380956E-2</v>
      </c>
      <c r="F13" s="42">
        <f t="shared" si="2"/>
        <v>0.14797619047619051</v>
      </c>
      <c r="G13" s="42">
        <f t="shared" si="2"/>
        <v>0.79249999999999998</v>
      </c>
    </row>
    <row r="14" spans="1:7" x14ac:dyDescent="0.2">
      <c r="C14">
        <f t="shared" si="1"/>
        <v>0.99999999999999989</v>
      </c>
      <c r="D14" s="42">
        <f>D9/$C$9</f>
        <v>0.11939393939393939</v>
      </c>
      <c r="E14" s="42">
        <f t="shared" ref="E14:G14" si="3">E9/$C$9</f>
        <v>6.2424242424242403E-2</v>
      </c>
      <c r="F14" s="42">
        <f t="shared" si="3"/>
        <v>0.14787878787878792</v>
      </c>
      <c r="G14" s="42">
        <f t="shared" si="3"/>
        <v>0.67030303030303018</v>
      </c>
    </row>
    <row r="15" spans="1:7" x14ac:dyDescent="0.2">
      <c r="C15">
        <f t="shared" si="1"/>
        <v>1</v>
      </c>
      <c r="D15" s="42">
        <f>D10/$C$10</f>
        <v>0.10200000000000001</v>
      </c>
      <c r="E15" s="42">
        <f t="shared" ref="E15:G15" si="4">E10/$C$10</f>
        <v>0.1202222222222222</v>
      </c>
      <c r="F15" s="42">
        <f t="shared" si="4"/>
        <v>0.14799999999999999</v>
      </c>
      <c r="G15" s="42">
        <f t="shared" si="4"/>
        <v>0.62977777777777788</v>
      </c>
    </row>
    <row r="17" spans="2:7" x14ac:dyDescent="0.2">
      <c r="B17" t="s">
        <v>126</v>
      </c>
    </row>
    <row r="18" spans="2:7" x14ac:dyDescent="0.2">
      <c r="B18" t="s">
        <v>29</v>
      </c>
      <c r="C18">
        <v>2.38</v>
      </c>
      <c r="D18" s="43">
        <f>$C$18*D12</f>
        <v>0.1754691689008043</v>
      </c>
      <c r="E18" s="43">
        <f t="shared" ref="E18:G18" si="5">$C$18*E12</f>
        <v>0.14356568364611258</v>
      </c>
      <c r="F18" s="43">
        <f t="shared" si="5"/>
        <v>0.35221447721179627</v>
      </c>
      <c r="G18" s="43">
        <f t="shared" si="5"/>
        <v>1.7087506702412871</v>
      </c>
    </row>
    <row r="19" spans="2:7" x14ac:dyDescent="0.2">
      <c r="B19" t="s">
        <v>31</v>
      </c>
      <c r="C19">
        <v>4.25</v>
      </c>
      <c r="D19" s="43">
        <f>$C$19*D13</f>
        <v>0.20642857142857143</v>
      </c>
      <c r="E19" s="43">
        <f t="shared" ref="E19:G19" si="6">$C$19*E13</f>
        <v>4.6547619047619067E-2</v>
      </c>
      <c r="F19" s="43">
        <f t="shared" si="6"/>
        <v>0.62889880952380972</v>
      </c>
      <c r="G19" s="43">
        <f t="shared" si="6"/>
        <v>3.368125</v>
      </c>
    </row>
    <row r="20" spans="2:7" x14ac:dyDescent="0.2">
      <c r="B20" t="s">
        <v>33</v>
      </c>
      <c r="C20">
        <v>2.5299999999999998</v>
      </c>
      <c r="D20" s="43">
        <f>$C$20*D14</f>
        <v>0.30206666666666659</v>
      </c>
      <c r="E20" s="43">
        <f t="shared" ref="E20:G20" si="7">$C$20*E14</f>
        <v>0.15793333333333326</v>
      </c>
      <c r="F20" s="43">
        <f t="shared" si="7"/>
        <v>0.37413333333333337</v>
      </c>
      <c r="G20" s="43">
        <f t="shared" si="7"/>
        <v>1.6958666666666662</v>
      </c>
    </row>
    <row r="21" spans="2:7" x14ac:dyDescent="0.2">
      <c r="B21" t="s">
        <v>35</v>
      </c>
      <c r="C21">
        <v>1.5</v>
      </c>
      <c r="D21" s="43">
        <f>$C$21*D15</f>
        <v>0.15300000000000002</v>
      </c>
      <c r="E21" s="43">
        <f t="shared" ref="E21:G21" si="8">$C$21*E15</f>
        <v>0.18033333333333329</v>
      </c>
      <c r="F21" s="43">
        <f t="shared" si="8"/>
        <v>0.22199999999999998</v>
      </c>
      <c r="G21" s="43">
        <f t="shared" si="8"/>
        <v>0.94466666666666677</v>
      </c>
    </row>
    <row r="23" spans="2:7" x14ac:dyDescent="0.2">
      <c r="B23" t="s">
        <v>127</v>
      </c>
    </row>
    <row r="24" spans="2:7" x14ac:dyDescent="0.2">
      <c r="B24" t="s">
        <v>29</v>
      </c>
      <c r="C24">
        <v>1.532</v>
      </c>
      <c r="D24" s="43">
        <f>$C$24*D12</f>
        <v>0.11294906166219841</v>
      </c>
      <c r="E24" s="43">
        <f t="shared" ref="E24:G24" si="9">$C$24*E12</f>
        <v>9.241286863270777E-2</v>
      </c>
      <c r="F24" s="43">
        <f t="shared" si="9"/>
        <v>0.22671957104557644</v>
      </c>
      <c r="G24" s="43">
        <f t="shared" si="9"/>
        <v>1.0999184986595176</v>
      </c>
    </row>
    <row r="25" spans="2:7" x14ac:dyDescent="0.2">
      <c r="B25" t="s">
        <v>31</v>
      </c>
      <c r="C25">
        <v>0.8</v>
      </c>
      <c r="D25" s="43">
        <f>$C$25*D13</f>
        <v>3.8857142857142861E-2</v>
      </c>
      <c r="E25" s="43">
        <f t="shared" ref="E25:G25" si="10">$C$25*E13</f>
        <v>8.7619047619047659E-3</v>
      </c>
      <c r="F25" s="43">
        <f t="shared" si="10"/>
        <v>0.11838095238095242</v>
      </c>
      <c r="G25" s="43">
        <f t="shared" si="10"/>
        <v>0.63400000000000001</v>
      </c>
    </row>
    <row r="26" spans="2:7" x14ac:dyDescent="0.2">
      <c r="B26" t="s">
        <v>33</v>
      </c>
      <c r="C26">
        <v>2.2400000000000002</v>
      </c>
      <c r="D26" s="43">
        <f>$C$26*D14</f>
        <v>0.26744242424242426</v>
      </c>
      <c r="E26" s="43">
        <f t="shared" ref="E26:G26" si="11">$C$26*E14</f>
        <v>0.139830303030303</v>
      </c>
      <c r="F26" s="43">
        <f t="shared" si="11"/>
        <v>0.33124848484848496</v>
      </c>
      <c r="G26" s="43">
        <f t="shared" si="11"/>
        <v>1.5014787878787876</v>
      </c>
    </row>
    <row r="27" spans="2:7" x14ac:dyDescent="0.2">
      <c r="B27" t="s">
        <v>35</v>
      </c>
      <c r="C27">
        <v>1.5</v>
      </c>
      <c r="D27" s="43">
        <f>$C$27*D15</f>
        <v>0.15300000000000002</v>
      </c>
      <c r="E27" s="43">
        <f t="shared" ref="E27:G27" si="12">$C$27*E15</f>
        <v>0.18033333333333329</v>
      </c>
      <c r="F27" s="43">
        <f t="shared" si="12"/>
        <v>0.22199999999999998</v>
      </c>
      <c r="G27" s="43">
        <f t="shared" si="12"/>
        <v>0.94466666666666677</v>
      </c>
    </row>
  </sheetData>
  <mergeCells count="3">
    <mergeCell ref="A3:A5"/>
    <mergeCell ref="B3:B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12</vt:i4>
      </vt:variant>
    </vt:vector>
  </HeadingPairs>
  <TitlesOfParts>
    <vt:vector size="23" baseType="lpstr">
      <vt:lpstr>тит</vt:lpstr>
      <vt:lpstr>7.1 без НДС 3 кв</vt:lpstr>
      <vt:lpstr>7.1 без НДС</vt:lpstr>
      <vt:lpstr>6.1</vt:lpstr>
      <vt:lpstr>6.2</vt:lpstr>
      <vt:lpstr>6.3</vt:lpstr>
      <vt:lpstr>7.1 с НДС </vt:lpstr>
      <vt:lpstr>7.2</vt:lpstr>
      <vt:lpstr>8</vt:lpstr>
      <vt:lpstr>9</vt:lpstr>
      <vt:lpstr>Лист1</vt:lpstr>
      <vt:lpstr>'6.1'!Заголовки_для_печати</vt:lpstr>
      <vt:lpstr>'7.1 с НДС '!Заголовки_для_печати</vt:lpstr>
      <vt:lpstr>'7.2'!Заголовки_для_печати</vt:lpstr>
      <vt:lpstr>'6.1'!Область_печати</vt:lpstr>
      <vt:lpstr>'6.2'!Область_печати</vt:lpstr>
      <vt:lpstr>'6.3'!Область_печати</vt:lpstr>
      <vt:lpstr>'7.1 без НДС'!Область_печати</vt:lpstr>
      <vt:lpstr>'7.1 без НДС 3 кв'!Область_печати</vt:lpstr>
      <vt:lpstr>'7.1 с НДС '!Область_печати</vt:lpstr>
      <vt:lpstr>'7.2'!Область_печати</vt:lpstr>
      <vt:lpstr>'9'!Область_печати</vt:lpstr>
      <vt:lpstr>тит!Область_печати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cp:lastPrinted>2016-03-15T13:17:53Z</cp:lastPrinted>
  <dcterms:created xsi:type="dcterms:W3CDTF">2014-07-22T11:21:26Z</dcterms:created>
  <dcterms:modified xsi:type="dcterms:W3CDTF">2017-10-25T10:23:32Z</dcterms:modified>
</cp:coreProperties>
</file>