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activeTab="2"/>
  </bookViews>
  <sheets>
    <sheet name="ТП" sheetId="1" r:id="rId1"/>
    <sheet name="ТП и мощность" sheetId="2" r:id="rId2"/>
    <sheet name="ЛЭП" sheetId="3" r:id="rId3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3" i="1" l="1"/>
  <c r="I12" i="1"/>
  <c r="H12" i="1"/>
  <c r="G13" i="1"/>
  <c r="F13" i="1"/>
  <c r="F12" i="1" s="1"/>
  <c r="I712" i="2" l="1"/>
  <c r="H712" i="2"/>
  <c r="G712" i="2"/>
  <c r="F712" i="2"/>
  <c r="I685" i="2"/>
  <c r="H685" i="2"/>
  <c r="G685" i="2"/>
  <c r="F685" i="2"/>
  <c r="I650" i="2"/>
  <c r="H650" i="2"/>
  <c r="G650" i="2"/>
  <c r="F650" i="2"/>
  <c r="I624" i="2"/>
  <c r="H624" i="2"/>
  <c r="G624" i="2"/>
  <c r="F624" i="2"/>
  <c r="M611" i="2"/>
  <c r="L611" i="2"/>
  <c r="K611" i="2"/>
  <c r="J611" i="2"/>
  <c r="I611" i="2"/>
  <c r="H611" i="2"/>
  <c r="G611" i="2"/>
  <c r="F611" i="2"/>
  <c r="M605" i="2"/>
  <c r="L605" i="2"/>
  <c r="K605" i="2"/>
  <c r="J605" i="2"/>
  <c r="I605" i="2"/>
  <c r="H605" i="2"/>
  <c r="G605" i="2"/>
  <c r="F605" i="2"/>
  <c r="M579" i="2"/>
  <c r="L579" i="2"/>
  <c r="K579" i="2"/>
  <c r="J579" i="2"/>
  <c r="I579" i="2"/>
  <c r="H579" i="2"/>
  <c r="G579" i="2"/>
  <c r="F579" i="2"/>
  <c r="M557" i="2"/>
  <c r="L557" i="2"/>
  <c r="K557" i="2"/>
  <c r="J557" i="2"/>
  <c r="I557" i="2"/>
  <c r="H557" i="2"/>
  <c r="G557" i="2"/>
  <c r="F557" i="2"/>
  <c r="M531" i="2"/>
  <c r="L531" i="2"/>
  <c r="K531" i="2"/>
  <c r="J531" i="2"/>
  <c r="I531" i="2"/>
  <c r="H531" i="2"/>
  <c r="G531" i="2"/>
  <c r="F531" i="2"/>
  <c r="K519" i="2"/>
  <c r="J519" i="2"/>
  <c r="I519" i="2"/>
  <c r="H519" i="2"/>
  <c r="G519" i="2"/>
  <c r="F519" i="2"/>
  <c r="K511" i="2"/>
  <c r="J511" i="2"/>
  <c r="I511" i="2"/>
  <c r="H511" i="2"/>
  <c r="G511" i="2"/>
  <c r="F511" i="2"/>
  <c r="K506" i="2"/>
  <c r="J506" i="2"/>
  <c r="I506" i="2"/>
  <c r="H506" i="2"/>
  <c r="G506" i="2"/>
  <c r="F506" i="2"/>
  <c r="K498" i="2"/>
  <c r="J498" i="2"/>
  <c r="I498" i="2"/>
  <c r="H498" i="2"/>
  <c r="G498" i="2"/>
  <c r="F498" i="2"/>
  <c r="K490" i="2"/>
  <c r="J490" i="2"/>
  <c r="I490" i="2"/>
  <c r="H490" i="2"/>
  <c r="G490" i="2"/>
  <c r="F490" i="2"/>
  <c r="K487" i="2"/>
  <c r="J487" i="2"/>
  <c r="I487" i="2"/>
  <c r="H487" i="2"/>
  <c r="G487" i="2"/>
  <c r="F487" i="2"/>
  <c r="K484" i="2"/>
  <c r="J484" i="2"/>
  <c r="I484" i="2"/>
  <c r="H484" i="2"/>
  <c r="G484" i="2"/>
  <c r="F484" i="2"/>
  <c r="K481" i="2"/>
  <c r="J481" i="2"/>
  <c r="I481" i="2"/>
  <c r="H481" i="2"/>
  <c r="G481" i="2"/>
  <c r="F481" i="2"/>
  <c r="K478" i="2"/>
  <c r="J478" i="2"/>
  <c r="I478" i="2"/>
  <c r="H478" i="2"/>
  <c r="G478" i="2"/>
  <c r="F478" i="2"/>
  <c r="K475" i="2"/>
  <c r="J475" i="2"/>
  <c r="I475" i="2"/>
  <c r="H475" i="2"/>
  <c r="G475" i="2"/>
  <c r="F475" i="2"/>
  <c r="K472" i="2"/>
  <c r="J472" i="2"/>
  <c r="I472" i="2"/>
  <c r="H472" i="2"/>
  <c r="G472" i="2"/>
  <c r="F472" i="2"/>
  <c r="K467" i="2"/>
  <c r="J467" i="2"/>
  <c r="I467" i="2"/>
  <c r="H467" i="2"/>
  <c r="G467" i="2"/>
  <c r="F467" i="2"/>
  <c r="K462" i="2"/>
  <c r="J462" i="2"/>
  <c r="I462" i="2"/>
  <c r="H462" i="2"/>
  <c r="G462" i="2"/>
  <c r="F462" i="2"/>
  <c r="K456" i="2"/>
  <c r="J456" i="2"/>
  <c r="I456" i="2"/>
  <c r="H456" i="2"/>
  <c r="G456" i="2"/>
  <c r="F456" i="2"/>
  <c r="K451" i="2"/>
  <c r="J451" i="2"/>
  <c r="I451" i="2"/>
  <c r="H451" i="2"/>
  <c r="G451" i="2"/>
  <c r="F451" i="2"/>
  <c r="K446" i="2"/>
  <c r="J446" i="2"/>
  <c r="I446" i="2"/>
  <c r="H446" i="2"/>
  <c r="G446" i="2"/>
  <c r="F446" i="2"/>
  <c r="K441" i="2"/>
  <c r="J441" i="2"/>
  <c r="I441" i="2"/>
  <c r="H441" i="2"/>
  <c r="G441" i="2"/>
  <c r="F441" i="2"/>
  <c r="K438" i="2"/>
  <c r="J438" i="2"/>
  <c r="I438" i="2"/>
  <c r="H438" i="2"/>
  <c r="G438" i="2"/>
  <c r="F438" i="2"/>
  <c r="I428" i="2"/>
  <c r="H428" i="2"/>
  <c r="N427" i="2"/>
  <c r="L427" i="2"/>
  <c r="J427" i="2"/>
  <c r="H427" i="2"/>
  <c r="F427" i="2"/>
  <c r="N426" i="2"/>
  <c r="L426" i="2"/>
  <c r="J426" i="2"/>
  <c r="H426" i="2"/>
  <c r="F426" i="2"/>
  <c r="N425" i="2"/>
  <c r="L425" i="2"/>
  <c r="J425" i="2"/>
  <c r="H425" i="2"/>
  <c r="F425" i="2"/>
  <c r="N424" i="2"/>
  <c r="L424" i="2"/>
  <c r="J424" i="2"/>
  <c r="H424" i="2"/>
  <c r="F424" i="2"/>
  <c r="N423" i="2"/>
  <c r="L423" i="2"/>
  <c r="J423" i="2"/>
  <c r="H423" i="2"/>
  <c r="F423" i="2"/>
  <c r="N422" i="2"/>
  <c r="L422" i="2"/>
  <c r="J422" i="2"/>
  <c r="H422" i="2"/>
  <c r="F422" i="2"/>
  <c r="N421" i="2"/>
  <c r="L421" i="2"/>
  <c r="J421" i="2"/>
  <c r="H421" i="2"/>
  <c r="F421" i="2"/>
  <c r="N420" i="2"/>
  <c r="L420" i="2"/>
  <c r="J420" i="2"/>
  <c r="H420" i="2"/>
  <c r="F420" i="2"/>
  <c r="N419" i="2"/>
  <c r="L419" i="2"/>
  <c r="J419" i="2"/>
  <c r="H419" i="2"/>
  <c r="F419" i="2"/>
  <c r="N418" i="2"/>
  <c r="L418" i="2"/>
  <c r="J418" i="2"/>
  <c r="H418" i="2"/>
  <c r="F418" i="2"/>
  <c r="N417" i="2"/>
  <c r="L417" i="2"/>
  <c r="J417" i="2"/>
  <c r="H417" i="2"/>
  <c r="F417" i="2"/>
  <c r="N416" i="2"/>
  <c r="L416" i="2"/>
  <c r="J416" i="2"/>
  <c r="H416" i="2"/>
  <c r="F416" i="2"/>
  <c r="O415" i="2"/>
  <c r="N415" i="2"/>
  <c r="M415" i="2"/>
  <c r="L415" i="2"/>
  <c r="K415" i="2"/>
  <c r="J415" i="2"/>
  <c r="I415" i="2"/>
  <c r="H415" i="2"/>
  <c r="G415" i="2"/>
  <c r="F415" i="2"/>
  <c r="N414" i="2"/>
  <c r="L414" i="2"/>
  <c r="J414" i="2"/>
  <c r="H414" i="2"/>
  <c r="F414" i="2"/>
  <c r="N413" i="2"/>
  <c r="L413" i="2"/>
  <c r="J413" i="2"/>
  <c r="H413" i="2"/>
  <c r="F413" i="2"/>
  <c r="N412" i="2"/>
  <c r="L412" i="2"/>
  <c r="J412" i="2"/>
  <c r="H412" i="2"/>
  <c r="F412" i="2"/>
  <c r="N411" i="2"/>
  <c r="L411" i="2"/>
  <c r="J411" i="2"/>
  <c r="H411" i="2"/>
  <c r="F411" i="2"/>
  <c r="N410" i="2"/>
  <c r="L410" i="2"/>
  <c r="J410" i="2"/>
  <c r="H410" i="2"/>
  <c r="F410" i="2"/>
  <c r="N409" i="2"/>
  <c r="L409" i="2"/>
  <c r="J409" i="2"/>
  <c r="H409" i="2"/>
  <c r="F409" i="2"/>
  <c r="N408" i="2"/>
  <c r="L408" i="2"/>
  <c r="J408" i="2"/>
  <c r="H408" i="2"/>
  <c r="F408" i="2"/>
  <c r="N407" i="2"/>
  <c r="L407" i="2"/>
  <c r="J407" i="2"/>
  <c r="H407" i="2"/>
  <c r="F407" i="2"/>
  <c r="N406" i="2"/>
  <c r="L406" i="2"/>
  <c r="J406" i="2"/>
  <c r="H406" i="2"/>
  <c r="F406" i="2"/>
  <c r="N405" i="2"/>
  <c r="L405" i="2"/>
  <c r="J405" i="2"/>
  <c r="H405" i="2"/>
  <c r="F405" i="2"/>
  <c r="N404" i="2"/>
  <c r="L404" i="2"/>
  <c r="J404" i="2"/>
  <c r="H404" i="2"/>
  <c r="F404" i="2"/>
  <c r="N403" i="2"/>
  <c r="L403" i="2"/>
  <c r="J403" i="2"/>
  <c r="H403" i="2"/>
  <c r="F403" i="2"/>
  <c r="N402" i="2"/>
  <c r="L402" i="2"/>
  <c r="J402" i="2"/>
  <c r="H402" i="2"/>
  <c r="F402" i="2"/>
  <c r="N401" i="2"/>
  <c r="N400" i="2" s="1"/>
  <c r="L401" i="2"/>
  <c r="J401" i="2"/>
  <c r="H401" i="2"/>
  <c r="F401" i="2"/>
  <c r="O400" i="2"/>
  <c r="M400" i="2"/>
  <c r="L400" i="2"/>
  <c r="K400" i="2"/>
  <c r="J400" i="2"/>
  <c r="I400" i="2"/>
  <c r="H400" i="2"/>
  <c r="G400" i="2"/>
  <c r="F400" i="2"/>
  <c r="N399" i="2"/>
  <c r="L399" i="2"/>
  <c r="J399" i="2"/>
  <c r="H399" i="2"/>
  <c r="F399" i="2"/>
  <c r="N398" i="2"/>
  <c r="L398" i="2"/>
  <c r="J398" i="2"/>
  <c r="H398" i="2"/>
  <c r="F398" i="2"/>
  <c r="N397" i="2"/>
  <c r="L397" i="2"/>
  <c r="J397" i="2"/>
  <c r="H397" i="2"/>
  <c r="F397" i="2"/>
  <c r="N396" i="2"/>
  <c r="L396" i="2"/>
  <c r="J396" i="2"/>
  <c r="H396" i="2"/>
  <c r="F396" i="2"/>
  <c r="N395" i="2"/>
  <c r="L395" i="2"/>
  <c r="J395" i="2"/>
  <c r="H395" i="2"/>
  <c r="F395" i="2"/>
  <c r="N394" i="2"/>
  <c r="L394" i="2"/>
  <c r="J394" i="2"/>
  <c r="H394" i="2"/>
  <c r="F394" i="2"/>
  <c r="N393" i="2"/>
  <c r="L393" i="2"/>
  <c r="J393" i="2"/>
  <c r="H393" i="2"/>
  <c r="F393" i="2"/>
  <c r="N392" i="2"/>
  <c r="L392" i="2"/>
  <c r="J392" i="2"/>
  <c r="H392" i="2"/>
  <c r="F392" i="2"/>
  <c r="N391" i="2"/>
  <c r="L391" i="2"/>
  <c r="J391" i="2"/>
  <c r="H391" i="2"/>
  <c r="F391" i="2"/>
  <c r="N390" i="2"/>
  <c r="L390" i="2"/>
  <c r="J390" i="2"/>
  <c r="H390" i="2"/>
  <c r="F390" i="2"/>
  <c r="N389" i="2"/>
  <c r="L389" i="2"/>
  <c r="J389" i="2"/>
  <c r="H389" i="2"/>
  <c r="F389" i="2"/>
  <c r="N388" i="2"/>
  <c r="L388" i="2"/>
  <c r="J388" i="2"/>
  <c r="H388" i="2"/>
  <c r="F388" i="2"/>
  <c r="N387" i="2"/>
  <c r="L387" i="2"/>
  <c r="J387" i="2"/>
  <c r="H387" i="2"/>
  <c r="F387" i="2"/>
  <c r="N386" i="2"/>
  <c r="L386" i="2"/>
  <c r="J386" i="2"/>
  <c r="H386" i="2"/>
  <c r="F386" i="2"/>
  <c r="N385" i="2"/>
  <c r="L385" i="2"/>
  <c r="J385" i="2"/>
  <c r="H385" i="2"/>
  <c r="F385" i="2"/>
  <c r="N384" i="2"/>
  <c r="L384" i="2"/>
  <c r="J384" i="2"/>
  <c r="H384" i="2"/>
  <c r="F384" i="2"/>
  <c r="N383" i="2"/>
  <c r="L383" i="2"/>
  <c r="J383" i="2"/>
  <c r="H383" i="2"/>
  <c r="F383" i="2"/>
  <c r="N382" i="2"/>
  <c r="L382" i="2"/>
  <c r="J382" i="2"/>
  <c r="H382" i="2"/>
  <c r="F382" i="2"/>
  <c r="N381" i="2"/>
  <c r="L381" i="2"/>
  <c r="J381" i="2"/>
  <c r="H381" i="2"/>
  <c r="F381" i="2"/>
  <c r="N380" i="2"/>
  <c r="L380" i="2"/>
  <c r="J380" i="2"/>
  <c r="H380" i="2"/>
  <c r="F380" i="2"/>
  <c r="N379" i="2"/>
  <c r="L379" i="2"/>
  <c r="J379" i="2"/>
  <c r="H379" i="2"/>
  <c r="F379" i="2"/>
  <c r="N378" i="2"/>
  <c r="L378" i="2"/>
  <c r="J378" i="2"/>
  <c r="H378" i="2"/>
  <c r="F378" i="2"/>
  <c r="N377" i="2"/>
  <c r="L377" i="2"/>
  <c r="J377" i="2"/>
  <c r="H377" i="2"/>
  <c r="F377" i="2"/>
  <c r="N376" i="2"/>
  <c r="L376" i="2"/>
  <c r="J376" i="2"/>
  <c r="H376" i="2"/>
  <c r="F376" i="2"/>
  <c r="N375" i="2"/>
  <c r="L375" i="2"/>
  <c r="J375" i="2"/>
  <c r="H375" i="2"/>
  <c r="F375" i="2"/>
  <c r="N374" i="2"/>
  <c r="L374" i="2"/>
  <c r="J374" i="2"/>
  <c r="H374" i="2"/>
  <c r="F374" i="2"/>
  <c r="N373" i="2"/>
  <c r="L373" i="2"/>
  <c r="J373" i="2"/>
  <c r="H373" i="2"/>
  <c r="F373" i="2"/>
  <c r="N372" i="2"/>
  <c r="L372" i="2"/>
  <c r="J372" i="2"/>
  <c r="H372" i="2"/>
  <c r="F372" i="2"/>
  <c r="O371" i="2"/>
  <c r="N371" i="2"/>
  <c r="M371" i="2"/>
  <c r="L371" i="2"/>
  <c r="K371" i="2"/>
  <c r="J371" i="2"/>
  <c r="I371" i="2"/>
  <c r="H371" i="2"/>
  <c r="G371" i="2"/>
  <c r="F371" i="2"/>
  <c r="N370" i="2"/>
  <c r="L370" i="2"/>
  <c r="J370" i="2"/>
  <c r="H370" i="2"/>
  <c r="F370" i="2"/>
  <c r="N369" i="2"/>
  <c r="L369" i="2"/>
  <c r="J369" i="2"/>
  <c r="H369" i="2"/>
  <c r="F369" i="2"/>
  <c r="N368" i="2"/>
  <c r="L368" i="2"/>
  <c r="J368" i="2"/>
  <c r="H368" i="2"/>
  <c r="F368" i="2"/>
  <c r="N367" i="2"/>
  <c r="L367" i="2"/>
  <c r="J367" i="2"/>
  <c r="H367" i="2"/>
  <c r="F367" i="2"/>
  <c r="N366" i="2"/>
  <c r="L366" i="2"/>
  <c r="J366" i="2"/>
  <c r="H366" i="2"/>
  <c r="F366" i="2"/>
  <c r="N365" i="2"/>
  <c r="L365" i="2"/>
  <c r="J365" i="2"/>
  <c r="H365" i="2"/>
  <c r="F365" i="2"/>
  <c r="N364" i="2"/>
  <c r="L364" i="2"/>
  <c r="J364" i="2"/>
  <c r="H364" i="2"/>
  <c r="F364" i="2"/>
  <c r="N363" i="2"/>
  <c r="L363" i="2"/>
  <c r="J363" i="2"/>
  <c r="H363" i="2"/>
  <c r="F363" i="2"/>
  <c r="N362" i="2"/>
  <c r="L362" i="2"/>
  <c r="J362" i="2"/>
  <c r="H362" i="2"/>
  <c r="F362" i="2"/>
  <c r="N361" i="2"/>
  <c r="L361" i="2"/>
  <c r="J361" i="2"/>
  <c r="H361" i="2"/>
  <c r="F361" i="2"/>
  <c r="N360" i="2"/>
  <c r="L360" i="2"/>
  <c r="J360" i="2"/>
  <c r="H360" i="2"/>
  <c r="F360" i="2"/>
  <c r="N359" i="2"/>
  <c r="L359" i="2"/>
  <c r="J359" i="2"/>
  <c r="H359" i="2"/>
  <c r="F359" i="2"/>
  <c r="N358" i="2"/>
  <c r="L358" i="2"/>
  <c r="J358" i="2"/>
  <c r="H358" i="2"/>
  <c r="F358" i="2"/>
  <c r="N357" i="2"/>
  <c r="L357" i="2"/>
  <c r="J357" i="2"/>
  <c r="H357" i="2"/>
  <c r="F357" i="2"/>
  <c r="N356" i="2"/>
  <c r="L356" i="2"/>
  <c r="J356" i="2"/>
  <c r="H356" i="2"/>
  <c r="F356" i="2"/>
  <c r="N355" i="2"/>
  <c r="L355" i="2"/>
  <c r="J355" i="2"/>
  <c r="H355" i="2"/>
  <c r="F355" i="2"/>
  <c r="N354" i="2"/>
  <c r="L354" i="2"/>
  <c r="J354" i="2"/>
  <c r="H354" i="2"/>
  <c r="F354" i="2"/>
  <c r="N353" i="2"/>
  <c r="L353" i="2"/>
  <c r="J353" i="2"/>
  <c r="H353" i="2"/>
  <c r="F353" i="2"/>
  <c r="N352" i="2"/>
  <c r="L352" i="2"/>
  <c r="J352" i="2"/>
  <c r="H352" i="2"/>
  <c r="F352" i="2"/>
  <c r="N351" i="2"/>
  <c r="L351" i="2"/>
  <c r="J351" i="2"/>
  <c r="H351" i="2"/>
  <c r="F351" i="2"/>
  <c r="N350" i="2"/>
  <c r="L350" i="2"/>
  <c r="J350" i="2"/>
  <c r="H350" i="2"/>
  <c r="F350" i="2"/>
  <c r="N349" i="2"/>
  <c r="L349" i="2"/>
  <c r="J349" i="2"/>
  <c r="H349" i="2"/>
  <c r="F349" i="2"/>
  <c r="N348" i="2"/>
  <c r="L348" i="2"/>
  <c r="J348" i="2"/>
  <c r="H348" i="2"/>
  <c r="F348" i="2"/>
  <c r="N347" i="2"/>
  <c r="L347" i="2"/>
  <c r="J347" i="2"/>
  <c r="H347" i="2"/>
  <c r="F347" i="2"/>
  <c r="N346" i="2"/>
  <c r="L346" i="2"/>
  <c r="J346" i="2"/>
  <c r="H346" i="2"/>
  <c r="F346" i="2"/>
  <c r="N345" i="2"/>
  <c r="L345" i="2"/>
  <c r="J345" i="2"/>
  <c r="H345" i="2"/>
  <c r="F345" i="2"/>
  <c r="N344" i="2"/>
  <c r="L344" i="2"/>
  <c r="J344" i="2"/>
  <c r="H344" i="2"/>
  <c r="F344" i="2"/>
  <c r="N343" i="2"/>
  <c r="L343" i="2"/>
  <c r="J343" i="2"/>
  <c r="H343" i="2"/>
  <c r="F343" i="2"/>
  <c r="N342" i="2"/>
  <c r="L342" i="2"/>
  <c r="J342" i="2"/>
  <c r="H342" i="2"/>
  <c r="F342" i="2"/>
  <c r="N341" i="2"/>
  <c r="L341" i="2"/>
  <c r="J341" i="2"/>
  <c r="H341" i="2"/>
  <c r="F341" i="2"/>
  <c r="N340" i="2"/>
  <c r="L340" i="2"/>
  <c r="J340" i="2"/>
  <c r="H340" i="2"/>
  <c r="F340" i="2"/>
  <c r="N339" i="2"/>
  <c r="L339" i="2"/>
  <c r="J339" i="2"/>
  <c r="H339" i="2"/>
  <c r="F339" i="2"/>
  <c r="N338" i="2"/>
  <c r="L338" i="2"/>
  <c r="J338" i="2"/>
  <c r="H338" i="2"/>
  <c r="F338" i="2"/>
  <c r="N337" i="2"/>
  <c r="L337" i="2"/>
  <c r="J337" i="2"/>
  <c r="H337" i="2"/>
  <c r="F337" i="2"/>
  <c r="N336" i="2"/>
  <c r="L336" i="2"/>
  <c r="J336" i="2"/>
  <c r="H336" i="2"/>
  <c r="F336" i="2"/>
  <c r="N335" i="2"/>
  <c r="L335" i="2"/>
  <c r="J335" i="2"/>
  <c r="H335" i="2"/>
  <c r="F335" i="2"/>
  <c r="N334" i="2"/>
  <c r="L334" i="2"/>
  <c r="J334" i="2"/>
  <c r="H334" i="2"/>
  <c r="F334" i="2"/>
  <c r="N333" i="2"/>
  <c r="L333" i="2"/>
  <c r="J333" i="2"/>
  <c r="H333" i="2"/>
  <c r="F333" i="2"/>
  <c r="N332" i="2"/>
  <c r="L332" i="2"/>
  <c r="J332" i="2"/>
  <c r="H332" i="2"/>
  <c r="F332" i="2"/>
  <c r="N331" i="2"/>
  <c r="L331" i="2"/>
  <c r="J331" i="2"/>
  <c r="H331" i="2"/>
  <c r="F331" i="2"/>
  <c r="N330" i="2"/>
  <c r="L330" i="2"/>
  <c r="J330" i="2"/>
  <c r="H330" i="2"/>
  <c r="F330" i="2"/>
  <c r="N329" i="2"/>
  <c r="L329" i="2"/>
  <c r="J329" i="2"/>
  <c r="H329" i="2"/>
  <c r="F329" i="2"/>
  <c r="N328" i="2"/>
  <c r="L328" i="2"/>
  <c r="J328" i="2"/>
  <c r="H328" i="2"/>
  <c r="F328" i="2"/>
  <c r="N327" i="2"/>
  <c r="L327" i="2"/>
  <c r="J327" i="2"/>
  <c r="H327" i="2"/>
  <c r="F327" i="2"/>
  <c r="N326" i="2"/>
  <c r="L326" i="2"/>
  <c r="J326" i="2"/>
  <c r="H326" i="2"/>
  <c r="F326" i="2"/>
  <c r="N325" i="2"/>
  <c r="L325" i="2"/>
  <c r="J325" i="2"/>
  <c r="H325" i="2"/>
  <c r="F325" i="2"/>
  <c r="N324" i="2"/>
  <c r="L324" i="2"/>
  <c r="J324" i="2"/>
  <c r="H324" i="2"/>
  <c r="F324" i="2"/>
  <c r="N323" i="2"/>
  <c r="L323" i="2"/>
  <c r="J323" i="2"/>
  <c r="H323" i="2"/>
  <c r="F323" i="2"/>
  <c r="N322" i="2"/>
  <c r="L322" i="2"/>
  <c r="J322" i="2"/>
  <c r="H322" i="2"/>
  <c r="F322" i="2"/>
  <c r="N321" i="2"/>
  <c r="L321" i="2"/>
  <c r="J321" i="2"/>
  <c r="H321" i="2"/>
  <c r="F321" i="2"/>
  <c r="N320" i="2"/>
  <c r="L320" i="2"/>
  <c r="J320" i="2"/>
  <c r="H320" i="2"/>
  <c r="F320" i="2"/>
  <c r="N319" i="2"/>
  <c r="L319" i="2"/>
  <c r="J319" i="2"/>
  <c r="H319" i="2"/>
  <c r="F319" i="2"/>
  <c r="N318" i="2"/>
  <c r="L318" i="2"/>
  <c r="J318" i="2"/>
  <c r="H318" i="2"/>
  <c r="F318" i="2"/>
  <c r="N317" i="2"/>
  <c r="L317" i="2"/>
  <c r="J317" i="2"/>
  <c r="H317" i="2"/>
  <c r="F317" i="2"/>
  <c r="N316" i="2"/>
  <c r="L316" i="2"/>
  <c r="L312" i="2" s="1"/>
  <c r="L311" i="2" s="1"/>
  <c r="J316" i="2"/>
  <c r="H316" i="2"/>
  <c r="F316" i="2"/>
  <c r="N315" i="2"/>
  <c r="L315" i="2"/>
  <c r="J315" i="2"/>
  <c r="H315" i="2"/>
  <c r="F315" i="2"/>
  <c r="N314" i="2"/>
  <c r="L314" i="2"/>
  <c r="J314" i="2"/>
  <c r="H314" i="2"/>
  <c r="H312" i="2" s="1"/>
  <c r="H311" i="2" s="1"/>
  <c r="F314" i="2"/>
  <c r="N313" i="2"/>
  <c r="L313" i="2"/>
  <c r="J313" i="2"/>
  <c r="H313" i="2"/>
  <c r="F313" i="2"/>
  <c r="O312" i="2"/>
  <c r="N312" i="2"/>
  <c r="N311" i="2" s="1"/>
  <c r="M312" i="2"/>
  <c r="K312" i="2"/>
  <c r="J312" i="2"/>
  <c r="J311" i="2" s="1"/>
  <c r="I312" i="2"/>
  <c r="G312" i="2"/>
  <c r="F312" i="2"/>
  <c r="F311" i="2" s="1"/>
  <c r="O311" i="2"/>
  <c r="M311" i="2"/>
  <c r="K311" i="2"/>
  <c r="I311" i="2"/>
  <c r="G311" i="2"/>
  <c r="N310" i="2"/>
  <c r="L310" i="2"/>
  <c r="J310" i="2"/>
  <c r="H310" i="2"/>
  <c r="F310" i="2"/>
  <c r="N309" i="2"/>
  <c r="L309" i="2"/>
  <c r="J309" i="2"/>
  <c r="H309" i="2"/>
  <c r="F309" i="2"/>
  <c r="N308" i="2"/>
  <c r="L308" i="2"/>
  <c r="J308" i="2"/>
  <c r="H308" i="2"/>
  <c r="F308" i="2"/>
  <c r="N307" i="2"/>
  <c r="L307" i="2"/>
  <c r="J307" i="2"/>
  <c r="H307" i="2"/>
  <c r="F307" i="2"/>
  <c r="N306" i="2"/>
  <c r="L306" i="2"/>
  <c r="J306" i="2"/>
  <c r="H306" i="2"/>
  <c r="F306" i="2"/>
  <c r="N305" i="2"/>
  <c r="L305" i="2"/>
  <c r="J305" i="2"/>
  <c r="H305" i="2"/>
  <c r="F305" i="2"/>
  <c r="N304" i="2"/>
  <c r="L304" i="2"/>
  <c r="J304" i="2"/>
  <c r="H304" i="2"/>
  <c r="F304" i="2"/>
  <c r="N303" i="2"/>
  <c r="L303" i="2"/>
  <c r="J303" i="2"/>
  <c r="H303" i="2"/>
  <c r="F303" i="2"/>
  <c r="N302" i="2"/>
  <c r="L302" i="2"/>
  <c r="J302" i="2"/>
  <c r="H302" i="2"/>
  <c r="F302" i="2"/>
  <c r="N301" i="2"/>
  <c r="L301" i="2"/>
  <c r="J301" i="2"/>
  <c r="H301" i="2"/>
  <c r="F301" i="2"/>
  <c r="N300" i="2"/>
  <c r="L300" i="2"/>
  <c r="J300" i="2"/>
  <c r="H300" i="2"/>
  <c r="F300" i="2"/>
  <c r="N299" i="2"/>
  <c r="L299" i="2"/>
  <c r="J299" i="2"/>
  <c r="H299" i="2"/>
  <c r="F299" i="2"/>
  <c r="N298" i="2"/>
  <c r="L298" i="2"/>
  <c r="J298" i="2"/>
  <c r="H298" i="2"/>
  <c r="F298" i="2"/>
  <c r="N297" i="2"/>
  <c r="L297" i="2"/>
  <c r="J297" i="2"/>
  <c r="H297" i="2"/>
  <c r="F297" i="2"/>
  <c r="N296" i="2"/>
  <c r="L296" i="2"/>
  <c r="J296" i="2"/>
  <c r="H296" i="2"/>
  <c r="F296" i="2"/>
  <c r="N295" i="2"/>
  <c r="L295" i="2"/>
  <c r="J295" i="2"/>
  <c r="H295" i="2"/>
  <c r="F295" i="2"/>
  <c r="N294" i="2"/>
  <c r="L294" i="2"/>
  <c r="J294" i="2"/>
  <c r="H294" i="2"/>
  <c r="F294" i="2"/>
  <c r="N293" i="2"/>
  <c r="L293" i="2"/>
  <c r="J293" i="2"/>
  <c r="H293" i="2"/>
  <c r="F293" i="2"/>
  <c r="N292" i="2"/>
  <c r="L292" i="2"/>
  <c r="J292" i="2"/>
  <c r="H292" i="2"/>
  <c r="F292" i="2"/>
  <c r="N291" i="2"/>
  <c r="L291" i="2"/>
  <c r="J291" i="2"/>
  <c r="H291" i="2"/>
  <c r="F291" i="2"/>
  <c r="N290" i="2"/>
  <c r="L290" i="2"/>
  <c r="J290" i="2"/>
  <c r="H290" i="2"/>
  <c r="F290" i="2"/>
  <c r="N289" i="2"/>
  <c r="L289" i="2"/>
  <c r="J289" i="2"/>
  <c r="H289" i="2"/>
  <c r="F289" i="2"/>
  <c r="N288" i="2"/>
  <c r="L288" i="2"/>
  <c r="J288" i="2"/>
  <c r="H288" i="2"/>
  <c r="F288" i="2"/>
  <c r="N287" i="2"/>
  <c r="L287" i="2"/>
  <c r="J287" i="2"/>
  <c r="H287" i="2"/>
  <c r="F287" i="2"/>
  <c r="N286" i="2"/>
  <c r="L286" i="2"/>
  <c r="J286" i="2"/>
  <c r="H286" i="2"/>
  <c r="F286" i="2"/>
  <c r="N285" i="2"/>
  <c r="L285" i="2"/>
  <c r="J285" i="2"/>
  <c r="H285" i="2"/>
  <c r="F285" i="2"/>
  <c r="N284" i="2"/>
  <c r="L284" i="2"/>
  <c r="J284" i="2"/>
  <c r="H284" i="2"/>
  <c r="F284" i="2"/>
  <c r="N283" i="2"/>
  <c r="L283" i="2"/>
  <c r="J283" i="2"/>
  <c r="H283" i="2"/>
  <c r="F283" i="2"/>
  <c r="N282" i="2"/>
  <c r="L282" i="2"/>
  <c r="J282" i="2"/>
  <c r="H282" i="2"/>
  <c r="F282" i="2"/>
  <c r="N281" i="2"/>
  <c r="L281" i="2"/>
  <c r="J281" i="2"/>
  <c r="H281" i="2"/>
  <c r="F281" i="2"/>
  <c r="N280" i="2"/>
  <c r="L280" i="2"/>
  <c r="J280" i="2"/>
  <c r="H280" i="2"/>
  <c r="F280" i="2"/>
  <c r="N279" i="2"/>
  <c r="L279" i="2"/>
  <c r="J279" i="2"/>
  <c r="H279" i="2"/>
  <c r="F279" i="2"/>
  <c r="N278" i="2"/>
  <c r="L278" i="2"/>
  <c r="J278" i="2"/>
  <c r="H278" i="2"/>
  <c r="F278" i="2"/>
  <c r="N277" i="2"/>
  <c r="L277" i="2"/>
  <c r="J277" i="2"/>
  <c r="H277" i="2"/>
  <c r="F277" i="2"/>
  <c r="N276" i="2"/>
  <c r="L276" i="2"/>
  <c r="J276" i="2"/>
  <c r="H276" i="2"/>
  <c r="F276" i="2"/>
  <c r="N275" i="2"/>
  <c r="L275" i="2"/>
  <c r="J275" i="2"/>
  <c r="H275" i="2"/>
  <c r="F275" i="2"/>
  <c r="N274" i="2"/>
  <c r="L274" i="2"/>
  <c r="J274" i="2"/>
  <c r="H274" i="2"/>
  <c r="F274" i="2"/>
  <c r="N273" i="2"/>
  <c r="L273" i="2"/>
  <c r="J273" i="2"/>
  <c r="H273" i="2"/>
  <c r="F273" i="2"/>
  <c r="N272" i="2"/>
  <c r="L272" i="2"/>
  <c r="J272" i="2"/>
  <c r="H272" i="2"/>
  <c r="F272" i="2"/>
  <c r="N271" i="2"/>
  <c r="L271" i="2"/>
  <c r="J271" i="2"/>
  <c r="H271" i="2"/>
  <c r="F271" i="2"/>
  <c r="N270" i="2"/>
  <c r="L270" i="2"/>
  <c r="J270" i="2"/>
  <c r="H270" i="2"/>
  <c r="F270" i="2"/>
  <c r="N269" i="2"/>
  <c r="L269" i="2"/>
  <c r="J269" i="2"/>
  <c r="H269" i="2"/>
  <c r="F269" i="2"/>
  <c r="N268" i="2"/>
  <c r="L268" i="2"/>
  <c r="J268" i="2"/>
  <c r="H268" i="2"/>
  <c r="F268" i="2"/>
  <c r="N267" i="2"/>
  <c r="L267" i="2"/>
  <c r="J267" i="2"/>
  <c r="H267" i="2"/>
  <c r="F267" i="2"/>
  <c r="N266" i="2"/>
  <c r="L266" i="2"/>
  <c r="J266" i="2"/>
  <c r="H266" i="2"/>
  <c r="F266" i="2"/>
  <c r="N265" i="2"/>
  <c r="L265" i="2"/>
  <c r="J265" i="2"/>
  <c r="H265" i="2"/>
  <c r="F265" i="2"/>
  <c r="N264" i="2"/>
  <c r="L264" i="2"/>
  <c r="J264" i="2"/>
  <c r="H264" i="2"/>
  <c r="F264" i="2"/>
  <c r="N263" i="2"/>
  <c r="L263" i="2"/>
  <c r="J263" i="2"/>
  <c r="H263" i="2"/>
  <c r="F263" i="2"/>
  <c r="N262" i="2"/>
  <c r="L262" i="2"/>
  <c r="J262" i="2"/>
  <c r="H262" i="2"/>
  <c r="F262" i="2"/>
  <c r="N261" i="2"/>
  <c r="L261" i="2"/>
  <c r="J261" i="2"/>
  <c r="H261" i="2"/>
  <c r="F261" i="2"/>
  <c r="N260" i="2"/>
  <c r="L260" i="2"/>
  <c r="J260" i="2"/>
  <c r="H260" i="2"/>
  <c r="F260" i="2"/>
  <c r="N259" i="2"/>
  <c r="L259" i="2"/>
  <c r="J259" i="2"/>
  <c r="H259" i="2"/>
  <c r="F259" i="2"/>
  <c r="N258" i="2"/>
  <c r="L258" i="2"/>
  <c r="J258" i="2"/>
  <c r="H258" i="2"/>
  <c r="F258" i="2"/>
  <c r="N257" i="2"/>
  <c r="L257" i="2"/>
  <c r="J257" i="2"/>
  <c r="H257" i="2"/>
  <c r="F257" i="2"/>
  <c r="N256" i="2"/>
  <c r="L256" i="2"/>
  <c r="J256" i="2"/>
  <c r="H256" i="2"/>
  <c r="F256" i="2"/>
  <c r="N255" i="2"/>
  <c r="L255" i="2"/>
  <c r="J255" i="2"/>
  <c r="H255" i="2"/>
  <c r="F255" i="2"/>
  <c r="N254" i="2"/>
  <c r="L254" i="2"/>
  <c r="J254" i="2"/>
  <c r="H254" i="2"/>
  <c r="F254" i="2"/>
  <c r="N253" i="2"/>
  <c r="L253" i="2"/>
  <c r="J253" i="2"/>
  <c r="H253" i="2"/>
  <c r="F253" i="2"/>
  <c r="N252" i="2"/>
  <c r="L252" i="2"/>
  <c r="J252" i="2"/>
  <c r="H252" i="2"/>
  <c r="F252" i="2"/>
  <c r="N251" i="2"/>
  <c r="N249" i="2" s="1"/>
  <c r="N248" i="2" s="1"/>
  <c r="L251" i="2"/>
  <c r="J251" i="2"/>
  <c r="J249" i="2" s="1"/>
  <c r="J248" i="2" s="1"/>
  <c r="H251" i="2"/>
  <c r="F251" i="2"/>
  <c r="F249" i="2" s="1"/>
  <c r="F248" i="2" s="1"/>
  <c r="N250" i="2"/>
  <c r="L250" i="2"/>
  <c r="L249" i="2" s="1"/>
  <c r="L248" i="2" s="1"/>
  <c r="J250" i="2"/>
  <c r="H250" i="2"/>
  <c r="H249" i="2" s="1"/>
  <c r="H248" i="2" s="1"/>
  <c r="F250" i="2"/>
  <c r="O249" i="2"/>
  <c r="O248" i="2" s="1"/>
  <c r="O12" i="2" s="1"/>
  <c r="M249" i="2"/>
  <c r="K249" i="2"/>
  <c r="K248" i="2" s="1"/>
  <c r="I249" i="2"/>
  <c r="G249" i="2"/>
  <c r="G248" i="2" s="1"/>
  <c r="M248" i="2"/>
  <c r="I248" i="2"/>
  <c r="N247" i="2"/>
  <c r="L247" i="2"/>
  <c r="J247" i="2"/>
  <c r="H247" i="2"/>
  <c r="F247" i="2"/>
  <c r="N246" i="2"/>
  <c r="L246" i="2"/>
  <c r="J246" i="2"/>
  <c r="H246" i="2"/>
  <c r="F246" i="2"/>
  <c r="N245" i="2"/>
  <c r="L245" i="2"/>
  <c r="J245" i="2"/>
  <c r="H245" i="2"/>
  <c r="F245" i="2"/>
  <c r="N244" i="2"/>
  <c r="L244" i="2"/>
  <c r="J244" i="2"/>
  <c r="H244" i="2"/>
  <c r="F244" i="2"/>
  <c r="N243" i="2"/>
  <c r="L243" i="2"/>
  <c r="J243" i="2"/>
  <c r="H243" i="2"/>
  <c r="F243" i="2"/>
  <c r="N242" i="2"/>
  <c r="L242" i="2"/>
  <c r="J242" i="2"/>
  <c r="H242" i="2"/>
  <c r="F242" i="2"/>
  <c r="N241" i="2"/>
  <c r="L241" i="2"/>
  <c r="J241" i="2"/>
  <c r="H241" i="2"/>
  <c r="F241" i="2"/>
  <c r="N240" i="2"/>
  <c r="L240" i="2"/>
  <c r="J240" i="2"/>
  <c r="H240" i="2"/>
  <c r="F240" i="2"/>
  <c r="N239" i="2"/>
  <c r="L239" i="2"/>
  <c r="J239" i="2"/>
  <c r="H239" i="2"/>
  <c r="F239" i="2"/>
  <c r="N238" i="2"/>
  <c r="L238" i="2"/>
  <c r="J238" i="2"/>
  <c r="H238" i="2"/>
  <c r="F238" i="2"/>
  <c r="N237" i="2"/>
  <c r="L237" i="2"/>
  <c r="J237" i="2"/>
  <c r="H237" i="2"/>
  <c r="F237" i="2"/>
  <c r="N236" i="2"/>
  <c r="L236" i="2"/>
  <c r="J236" i="2"/>
  <c r="H236" i="2"/>
  <c r="F236" i="2"/>
  <c r="N235" i="2"/>
  <c r="L235" i="2"/>
  <c r="J235" i="2"/>
  <c r="H235" i="2"/>
  <c r="F235" i="2"/>
  <c r="N234" i="2"/>
  <c r="L234" i="2"/>
  <c r="J234" i="2"/>
  <c r="H234" i="2"/>
  <c r="F234" i="2"/>
  <c r="N233" i="2"/>
  <c r="L233" i="2"/>
  <c r="J233" i="2"/>
  <c r="H233" i="2"/>
  <c r="F233" i="2"/>
  <c r="N232" i="2"/>
  <c r="L232" i="2"/>
  <c r="J232" i="2"/>
  <c r="H232" i="2"/>
  <c r="F232" i="2"/>
  <c r="N231" i="2"/>
  <c r="L231" i="2"/>
  <c r="J231" i="2"/>
  <c r="H231" i="2"/>
  <c r="F231" i="2"/>
  <c r="N230" i="2"/>
  <c r="L230" i="2"/>
  <c r="J230" i="2"/>
  <c r="H230" i="2"/>
  <c r="F230" i="2"/>
  <c r="N229" i="2"/>
  <c r="L229" i="2"/>
  <c r="J229" i="2"/>
  <c r="H229" i="2"/>
  <c r="F229" i="2"/>
  <c r="N228" i="2"/>
  <c r="L228" i="2"/>
  <c r="J228" i="2"/>
  <c r="H228" i="2"/>
  <c r="F228" i="2"/>
  <c r="N227" i="2"/>
  <c r="L227" i="2"/>
  <c r="J227" i="2"/>
  <c r="H227" i="2"/>
  <c r="F227" i="2"/>
  <c r="N226" i="2"/>
  <c r="L226" i="2"/>
  <c r="J226" i="2"/>
  <c r="H226" i="2"/>
  <c r="F226" i="2"/>
  <c r="N225" i="2"/>
  <c r="L225" i="2"/>
  <c r="J225" i="2"/>
  <c r="H225" i="2"/>
  <c r="F225" i="2"/>
  <c r="N224" i="2"/>
  <c r="L224" i="2"/>
  <c r="J224" i="2"/>
  <c r="H224" i="2"/>
  <c r="F224" i="2"/>
  <c r="N223" i="2"/>
  <c r="L223" i="2"/>
  <c r="J223" i="2"/>
  <c r="H223" i="2"/>
  <c r="F223" i="2"/>
  <c r="N222" i="2"/>
  <c r="L222" i="2"/>
  <c r="J222" i="2"/>
  <c r="H222" i="2"/>
  <c r="F222" i="2"/>
  <c r="N221" i="2"/>
  <c r="L221" i="2"/>
  <c r="J221" i="2"/>
  <c r="H221" i="2"/>
  <c r="F221" i="2"/>
  <c r="N220" i="2"/>
  <c r="L220" i="2"/>
  <c r="J220" i="2"/>
  <c r="H220" i="2"/>
  <c r="F220" i="2"/>
  <c r="N219" i="2"/>
  <c r="L219" i="2"/>
  <c r="J219" i="2"/>
  <c r="H219" i="2"/>
  <c r="F219" i="2"/>
  <c r="N218" i="2"/>
  <c r="L218" i="2"/>
  <c r="J218" i="2"/>
  <c r="H218" i="2"/>
  <c r="F218" i="2"/>
  <c r="N217" i="2"/>
  <c r="L217" i="2"/>
  <c r="J217" i="2"/>
  <c r="H217" i="2"/>
  <c r="F217" i="2"/>
  <c r="N216" i="2"/>
  <c r="L216" i="2"/>
  <c r="J216" i="2"/>
  <c r="H216" i="2"/>
  <c r="F216" i="2"/>
  <c r="N215" i="2"/>
  <c r="L215" i="2"/>
  <c r="J215" i="2"/>
  <c r="H215" i="2"/>
  <c r="F215" i="2"/>
  <c r="N214" i="2"/>
  <c r="L214" i="2"/>
  <c r="J214" i="2"/>
  <c r="H214" i="2"/>
  <c r="F214" i="2"/>
  <c r="N213" i="2"/>
  <c r="L213" i="2"/>
  <c r="J213" i="2"/>
  <c r="H213" i="2"/>
  <c r="F213" i="2"/>
  <c r="N212" i="2"/>
  <c r="L212" i="2"/>
  <c r="J212" i="2"/>
  <c r="H212" i="2"/>
  <c r="F212" i="2"/>
  <c r="N211" i="2"/>
  <c r="L211" i="2"/>
  <c r="J211" i="2"/>
  <c r="H211" i="2"/>
  <c r="F211" i="2"/>
  <c r="N210" i="2"/>
  <c r="L210" i="2"/>
  <c r="J210" i="2"/>
  <c r="H210" i="2"/>
  <c r="F210" i="2"/>
  <c r="N209" i="2"/>
  <c r="L209" i="2"/>
  <c r="J209" i="2"/>
  <c r="H209" i="2"/>
  <c r="F209" i="2"/>
  <c r="N208" i="2"/>
  <c r="L208" i="2"/>
  <c r="J208" i="2"/>
  <c r="H208" i="2"/>
  <c r="F208" i="2"/>
  <c r="N207" i="2"/>
  <c r="L207" i="2"/>
  <c r="J207" i="2"/>
  <c r="H207" i="2"/>
  <c r="F207" i="2"/>
  <c r="N206" i="2"/>
  <c r="L206" i="2"/>
  <c r="J206" i="2"/>
  <c r="H206" i="2"/>
  <c r="F206" i="2"/>
  <c r="N205" i="2"/>
  <c r="L205" i="2"/>
  <c r="J205" i="2"/>
  <c r="H205" i="2"/>
  <c r="F205" i="2"/>
  <c r="N204" i="2"/>
  <c r="L204" i="2"/>
  <c r="J204" i="2"/>
  <c r="H204" i="2"/>
  <c r="F204" i="2"/>
  <c r="N203" i="2"/>
  <c r="L203" i="2"/>
  <c r="J203" i="2"/>
  <c r="H203" i="2"/>
  <c r="F203" i="2"/>
  <c r="N202" i="2"/>
  <c r="L202" i="2"/>
  <c r="J202" i="2"/>
  <c r="H202" i="2"/>
  <c r="F202" i="2"/>
  <c r="N201" i="2"/>
  <c r="L201" i="2"/>
  <c r="J201" i="2"/>
  <c r="H201" i="2"/>
  <c r="F201" i="2"/>
  <c r="N200" i="2"/>
  <c r="L200" i="2"/>
  <c r="J200" i="2"/>
  <c r="H200" i="2"/>
  <c r="F200" i="2"/>
  <c r="N199" i="2"/>
  <c r="L199" i="2"/>
  <c r="J199" i="2"/>
  <c r="H199" i="2"/>
  <c r="F199" i="2"/>
  <c r="N198" i="2"/>
  <c r="L198" i="2"/>
  <c r="J198" i="2"/>
  <c r="H198" i="2"/>
  <c r="F198" i="2"/>
  <c r="N197" i="2"/>
  <c r="L197" i="2"/>
  <c r="J197" i="2"/>
  <c r="H197" i="2"/>
  <c r="F197" i="2"/>
  <c r="N196" i="2"/>
  <c r="L196" i="2"/>
  <c r="J196" i="2"/>
  <c r="H196" i="2"/>
  <c r="F196" i="2"/>
  <c r="N195" i="2"/>
  <c r="L195" i="2"/>
  <c r="J195" i="2"/>
  <c r="H195" i="2"/>
  <c r="F195" i="2"/>
  <c r="N194" i="2"/>
  <c r="L194" i="2"/>
  <c r="J194" i="2"/>
  <c r="H194" i="2"/>
  <c r="F194" i="2"/>
  <c r="N193" i="2"/>
  <c r="L193" i="2"/>
  <c r="J193" i="2"/>
  <c r="H193" i="2"/>
  <c r="F193" i="2"/>
  <c r="N192" i="2"/>
  <c r="L192" i="2"/>
  <c r="J192" i="2"/>
  <c r="H192" i="2"/>
  <c r="F192" i="2"/>
  <c r="N191" i="2"/>
  <c r="L191" i="2"/>
  <c r="J191" i="2"/>
  <c r="H191" i="2"/>
  <c r="F191" i="2"/>
  <c r="N190" i="2"/>
  <c r="L190" i="2"/>
  <c r="J190" i="2"/>
  <c r="H190" i="2"/>
  <c r="F190" i="2"/>
  <c r="N189" i="2"/>
  <c r="L189" i="2"/>
  <c r="J189" i="2"/>
  <c r="H189" i="2"/>
  <c r="F189" i="2"/>
  <c r="N188" i="2"/>
  <c r="L188" i="2"/>
  <c r="J188" i="2"/>
  <c r="H188" i="2"/>
  <c r="F188" i="2"/>
  <c r="N187" i="2"/>
  <c r="L187" i="2"/>
  <c r="J187" i="2"/>
  <c r="H187" i="2"/>
  <c r="F187" i="2"/>
  <c r="N186" i="2"/>
  <c r="L186" i="2"/>
  <c r="J186" i="2"/>
  <c r="H186" i="2"/>
  <c r="F186" i="2"/>
  <c r="N185" i="2"/>
  <c r="L185" i="2"/>
  <c r="J185" i="2"/>
  <c r="H185" i="2"/>
  <c r="F185" i="2"/>
  <c r="N184" i="2"/>
  <c r="L184" i="2"/>
  <c r="J184" i="2"/>
  <c r="H184" i="2"/>
  <c r="F184" i="2"/>
  <c r="N183" i="2"/>
  <c r="L183" i="2"/>
  <c r="J183" i="2"/>
  <c r="H183" i="2"/>
  <c r="F183" i="2"/>
  <c r="N182" i="2"/>
  <c r="L182" i="2"/>
  <c r="J182" i="2"/>
  <c r="H182" i="2"/>
  <c r="F182" i="2"/>
  <c r="N181" i="2"/>
  <c r="L181" i="2"/>
  <c r="J181" i="2"/>
  <c r="H181" i="2"/>
  <c r="F181" i="2"/>
  <c r="N180" i="2"/>
  <c r="L180" i="2"/>
  <c r="J180" i="2"/>
  <c r="H180" i="2"/>
  <c r="F180" i="2"/>
  <c r="N179" i="2"/>
  <c r="L179" i="2"/>
  <c r="J179" i="2"/>
  <c r="H179" i="2"/>
  <c r="F179" i="2"/>
  <c r="N178" i="2"/>
  <c r="L178" i="2"/>
  <c r="J178" i="2"/>
  <c r="H178" i="2"/>
  <c r="F178" i="2"/>
  <c r="N177" i="2"/>
  <c r="L177" i="2"/>
  <c r="J177" i="2"/>
  <c r="H177" i="2"/>
  <c r="F177" i="2"/>
  <c r="N176" i="2"/>
  <c r="L176" i="2"/>
  <c r="J176" i="2"/>
  <c r="H176" i="2"/>
  <c r="F176" i="2"/>
  <c r="N175" i="2"/>
  <c r="L175" i="2"/>
  <c r="J175" i="2"/>
  <c r="H175" i="2"/>
  <c r="F175" i="2"/>
  <c r="N174" i="2"/>
  <c r="L174" i="2"/>
  <c r="J174" i="2"/>
  <c r="H174" i="2"/>
  <c r="F174" i="2"/>
  <c r="N173" i="2"/>
  <c r="L173" i="2"/>
  <c r="J173" i="2"/>
  <c r="J170" i="2" s="1"/>
  <c r="J13" i="2" s="1"/>
  <c r="J12" i="2" s="1"/>
  <c r="H173" i="2"/>
  <c r="F173" i="2"/>
  <c r="N172" i="2"/>
  <c r="L172" i="2"/>
  <c r="J172" i="2"/>
  <c r="H172" i="2"/>
  <c r="F172" i="2"/>
  <c r="N171" i="2"/>
  <c r="N170" i="2" s="1"/>
  <c r="N13" i="2" s="1"/>
  <c r="N12" i="2" s="1"/>
  <c r="L171" i="2"/>
  <c r="J171" i="2"/>
  <c r="H171" i="2"/>
  <c r="F171" i="2"/>
  <c r="F170" i="2" s="1"/>
  <c r="O170" i="2"/>
  <c r="M170" i="2"/>
  <c r="L170" i="2"/>
  <c r="K170" i="2"/>
  <c r="I170" i="2"/>
  <c r="H170" i="2"/>
  <c r="G170" i="2"/>
  <c r="N169" i="2"/>
  <c r="L169" i="2"/>
  <c r="J169" i="2"/>
  <c r="I169" i="2"/>
  <c r="H169" i="2"/>
  <c r="F169" i="2"/>
  <c r="N168" i="2"/>
  <c r="L168" i="2"/>
  <c r="J168" i="2"/>
  <c r="I168" i="2"/>
  <c r="H168" i="2"/>
  <c r="F168" i="2"/>
  <c r="N167" i="2"/>
  <c r="L167" i="2"/>
  <c r="J167" i="2"/>
  <c r="I167" i="2"/>
  <c r="H167" i="2"/>
  <c r="F167" i="2"/>
  <c r="N166" i="2"/>
  <c r="L166" i="2"/>
  <c r="J166" i="2"/>
  <c r="I166" i="2"/>
  <c r="H166" i="2"/>
  <c r="F166" i="2"/>
  <c r="N165" i="2"/>
  <c r="L165" i="2"/>
  <c r="J165" i="2"/>
  <c r="I165" i="2"/>
  <c r="H165" i="2"/>
  <c r="F165" i="2"/>
  <c r="N164" i="2"/>
  <c r="L164" i="2"/>
  <c r="J164" i="2"/>
  <c r="I164" i="2"/>
  <c r="H164" i="2"/>
  <c r="F164" i="2"/>
  <c r="N163" i="2"/>
  <c r="L163" i="2"/>
  <c r="J163" i="2"/>
  <c r="I163" i="2"/>
  <c r="H163" i="2"/>
  <c r="F163" i="2"/>
  <c r="N162" i="2"/>
  <c r="L162" i="2"/>
  <c r="J162" i="2"/>
  <c r="I162" i="2"/>
  <c r="H162" i="2"/>
  <c r="F162" i="2"/>
  <c r="N161" i="2"/>
  <c r="L161" i="2"/>
  <c r="J161" i="2"/>
  <c r="I161" i="2"/>
  <c r="H161" i="2"/>
  <c r="F161" i="2"/>
  <c r="N160" i="2"/>
  <c r="L160" i="2"/>
  <c r="J160" i="2"/>
  <c r="I160" i="2"/>
  <c r="H160" i="2"/>
  <c r="F160" i="2"/>
  <c r="N159" i="2"/>
  <c r="L159" i="2"/>
  <c r="J159" i="2"/>
  <c r="I159" i="2"/>
  <c r="H159" i="2"/>
  <c r="F159" i="2"/>
  <c r="N158" i="2"/>
  <c r="L158" i="2"/>
  <c r="J158" i="2"/>
  <c r="I158" i="2"/>
  <c r="H158" i="2"/>
  <c r="F158" i="2"/>
  <c r="N157" i="2"/>
  <c r="L157" i="2"/>
  <c r="J157" i="2"/>
  <c r="I157" i="2"/>
  <c r="H157" i="2"/>
  <c r="F157" i="2"/>
  <c r="N156" i="2"/>
  <c r="L156" i="2"/>
  <c r="J156" i="2"/>
  <c r="I156" i="2"/>
  <c r="H156" i="2"/>
  <c r="F156" i="2"/>
  <c r="N155" i="2"/>
  <c r="L155" i="2"/>
  <c r="J155" i="2"/>
  <c r="I155" i="2"/>
  <c r="H155" i="2"/>
  <c r="F155" i="2"/>
  <c r="N154" i="2"/>
  <c r="L154" i="2"/>
  <c r="J154" i="2"/>
  <c r="I154" i="2"/>
  <c r="H154" i="2"/>
  <c r="F154" i="2"/>
  <c r="N153" i="2"/>
  <c r="L153" i="2"/>
  <c r="J153" i="2"/>
  <c r="I153" i="2"/>
  <c r="H153" i="2"/>
  <c r="F153" i="2"/>
  <c r="N152" i="2"/>
  <c r="L152" i="2"/>
  <c r="J152" i="2"/>
  <c r="I152" i="2"/>
  <c r="H152" i="2"/>
  <c r="F152" i="2"/>
  <c r="N151" i="2"/>
  <c r="L151" i="2"/>
  <c r="J151" i="2"/>
  <c r="I151" i="2"/>
  <c r="H151" i="2"/>
  <c r="F151" i="2"/>
  <c r="N150" i="2"/>
  <c r="L150" i="2"/>
  <c r="J150" i="2"/>
  <c r="I150" i="2"/>
  <c r="H150" i="2"/>
  <c r="F150" i="2"/>
  <c r="N149" i="2"/>
  <c r="L149" i="2"/>
  <c r="J149" i="2"/>
  <c r="I149" i="2"/>
  <c r="H149" i="2"/>
  <c r="F149" i="2"/>
  <c r="N148" i="2"/>
  <c r="L148" i="2"/>
  <c r="J148" i="2"/>
  <c r="I148" i="2"/>
  <c r="H148" i="2"/>
  <c r="F148" i="2"/>
  <c r="N147" i="2"/>
  <c r="L147" i="2"/>
  <c r="J147" i="2"/>
  <c r="I147" i="2"/>
  <c r="H147" i="2"/>
  <c r="F147" i="2"/>
  <c r="N146" i="2"/>
  <c r="L146" i="2"/>
  <c r="J146" i="2"/>
  <c r="I146" i="2"/>
  <c r="H146" i="2"/>
  <c r="F146" i="2"/>
  <c r="N145" i="2"/>
  <c r="L145" i="2"/>
  <c r="J145" i="2"/>
  <c r="I145" i="2"/>
  <c r="H145" i="2"/>
  <c r="F145" i="2"/>
  <c r="N144" i="2"/>
  <c r="L144" i="2"/>
  <c r="J144" i="2"/>
  <c r="I144" i="2"/>
  <c r="H144" i="2"/>
  <c r="F144" i="2"/>
  <c r="N143" i="2"/>
  <c r="L143" i="2"/>
  <c r="J143" i="2"/>
  <c r="I143" i="2"/>
  <c r="H143" i="2"/>
  <c r="F143" i="2"/>
  <c r="N142" i="2"/>
  <c r="L142" i="2"/>
  <c r="J142" i="2"/>
  <c r="I142" i="2"/>
  <c r="H142" i="2"/>
  <c r="F142" i="2"/>
  <c r="N141" i="2"/>
  <c r="L141" i="2"/>
  <c r="J141" i="2"/>
  <c r="I141" i="2"/>
  <c r="H141" i="2"/>
  <c r="F141" i="2"/>
  <c r="N140" i="2"/>
  <c r="L140" i="2"/>
  <c r="J140" i="2"/>
  <c r="I140" i="2"/>
  <c r="H140" i="2"/>
  <c r="F140" i="2"/>
  <c r="N139" i="2"/>
  <c r="L139" i="2"/>
  <c r="J139" i="2"/>
  <c r="I139" i="2"/>
  <c r="H139" i="2"/>
  <c r="F139" i="2"/>
  <c r="N138" i="2"/>
  <c r="L138" i="2"/>
  <c r="J138" i="2"/>
  <c r="I138" i="2"/>
  <c r="H138" i="2"/>
  <c r="F138" i="2"/>
  <c r="N137" i="2"/>
  <c r="L137" i="2"/>
  <c r="J137" i="2"/>
  <c r="I137" i="2"/>
  <c r="H137" i="2"/>
  <c r="F137" i="2"/>
  <c r="N136" i="2"/>
  <c r="L136" i="2"/>
  <c r="J136" i="2"/>
  <c r="I136" i="2"/>
  <c r="H136" i="2"/>
  <c r="F136" i="2"/>
  <c r="N135" i="2"/>
  <c r="L135" i="2"/>
  <c r="J135" i="2"/>
  <c r="I135" i="2"/>
  <c r="H135" i="2"/>
  <c r="F135" i="2"/>
  <c r="N134" i="2"/>
  <c r="L134" i="2"/>
  <c r="J134" i="2"/>
  <c r="I134" i="2"/>
  <c r="H134" i="2"/>
  <c r="F134" i="2"/>
  <c r="N133" i="2"/>
  <c r="L133" i="2"/>
  <c r="J133" i="2"/>
  <c r="I133" i="2"/>
  <c r="H133" i="2"/>
  <c r="F133" i="2"/>
  <c r="N132" i="2"/>
  <c r="L132" i="2"/>
  <c r="J132" i="2"/>
  <c r="I132" i="2"/>
  <c r="H132" i="2"/>
  <c r="F132" i="2"/>
  <c r="N131" i="2"/>
  <c r="L131" i="2"/>
  <c r="J131" i="2"/>
  <c r="I131" i="2"/>
  <c r="H131" i="2"/>
  <c r="F131" i="2"/>
  <c r="N130" i="2"/>
  <c r="L130" i="2"/>
  <c r="J130" i="2"/>
  <c r="I130" i="2"/>
  <c r="H130" i="2"/>
  <c r="F130" i="2"/>
  <c r="N129" i="2"/>
  <c r="L129" i="2"/>
  <c r="J129" i="2"/>
  <c r="I129" i="2"/>
  <c r="H129" i="2"/>
  <c r="F129" i="2"/>
  <c r="N128" i="2"/>
  <c r="L128" i="2"/>
  <c r="J128" i="2"/>
  <c r="I128" i="2"/>
  <c r="H128" i="2"/>
  <c r="F128" i="2"/>
  <c r="N127" i="2"/>
  <c r="L127" i="2"/>
  <c r="J127" i="2"/>
  <c r="I127" i="2"/>
  <c r="H127" i="2"/>
  <c r="F127" i="2"/>
  <c r="N126" i="2"/>
  <c r="L126" i="2"/>
  <c r="J126" i="2"/>
  <c r="I126" i="2"/>
  <c r="H126" i="2"/>
  <c r="F126" i="2"/>
  <c r="N125" i="2"/>
  <c r="L125" i="2"/>
  <c r="J125" i="2"/>
  <c r="I125" i="2"/>
  <c r="H125" i="2"/>
  <c r="F125" i="2"/>
  <c r="N124" i="2"/>
  <c r="L124" i="2"/>
  <c r="J124" i="2"/>
  <c r="I124" i="2"/>
  <c r="H124" i="2"/>
  <c r="F124" i="2"/>
  <c r="N123" i="2"/>
  <c r="L123" i="2"/>
  <c r="J123" i="2"/>
  <c r="I123" i="2"/>
  <c r="H123" i="2"/>
  <c r="F123" i="2"/>
  <c r="N122" i="2"/>
  <c r="L122" i="2"/>
  <c r="J122" i="2"/>
  <c r="I122" i="2"/>
  <c r="H122" i="2"/>
  <c r="F122" i="2"/>
  <c r="N121" i="2"/>
  <c r="L121" i="2"/>
  <c r="J121" i="2"/>
  <c r="I121" i="2"/>
  <c r="H121" i="2"/>
  <c r="F121" i="2"/>
  <c r="N120" i="2"/>
  <c r="L120" i="2"/>
  <c r="J120" i="2"/>
  <c r="I120" i="2"/>
  <c r="H120" i="2"/>
  <c r="F120" i="2"/>
  <c r="N119" i="2"/>
  <c r="L119" i="2"/>
  <c r="J119" i="2"/>
  <c r="I119" i="2"/>
  <c r="H119" i="2"/>
  <c r="F119" i="2"/>
  <c r="N118" i="2"/>
  <c r="L118" i="2"/>
  <c r="J118" i="2"/>
  <c r="I118" i="2"/>
  <c r="H118" i="2"/>
  <c r="F118" i="2"/>
  <c r="N117" i="2"/>
  <c r="L117" i="2"/>
  <c r="J117" i="2"/>
  <c r="I117" i="2"/>
  <c r="H117" i="2"/>
  <c r="F117" i="2"/>
  <c r="N116" i="2"/>
  <c r="L116" i="2"/>
  <c r="J116" i="2"/>
  <c r="I116" i="2"/>
  <c r="H116" i="2"/>
  <c r="F116" i="2"/>
  <c r="N115" i="2"/>
  <c r="L115" i="2"/>
  <c r="J115" i="2"/>
  <c r="I115" i="2"/>
  <c r="H115" i="2"/>
  <c r="F115" i="2"/>
  <c r="N114" i="2"/>
  <c r="L114" i="2"/>
  <c r="J114" i="2"/>
  <c r="I114" i="2"/>
  <c r="H114" i="2"/>
  <c r="F114" i="2"/>
  <c r="N113" i="2"/>
  <c r="L113" i="2"/>
  <c r="J113" i="2"/>
  <c r="I113" i="2"/>
  <c r="H113" i="2"/>
  <c r="F113" i="2"/>
  <c r="N112" i="2"/>
  <c r="L112" i="2"/>
  <c r="J112" i="2"/>
  <c r="I112" i="2"/>
  <c r="H112" i="2"/>
  <c r="F112" i="2"/>
  <c r="N111" i="2"/>
  <c r="L111" i="2"/>
  <c r="J111" i="2"/>
  <c r="I111" i="2"/>
  <c r="H111" i="2"/>
  <c r="F111" i="2"/>
  <c r="N110" i="2"/>
  <c r="L110" i="2"/>
  <c r="J110" i="2"/>
  <c r="I110" i="2"/>
  <c r="H110" i="2"/>
  <c r="F110" i="2"/>
  <c r="N109" i="2"/>
  <c r="L109" i="2"/>
  <c r="J109" i="2"/>
  <c r="I109" i="2"/>
  <c r="H109" i="2"/>
  <c r="F109" i="2"/>
  <c r="N108" i="2"/>
  <c r="L108" i="2"/>
  <c r="J108" i="2"/>
  <c r="I108" i="2"/>
  <c r="H108" i="2"/>
  <c r="F108" i="2"/>
  <c r="N107" i="2"/>
  <c r="L107" i="2"/>
  <c r="J107" i="2"/>
  <c r="I107" i="2"/>
  <c r="H107" i="2"/>
  <c r="F107" i="2"/>
  <c r="N106" i="2"/>
  <c r="L106" i="2"/>
  <c r="J106" i="2"/>
  <c r="I106" i="2"/>
  <c r="H106" i="2"/>
  <c r="F106" i="2"/>
  <c r="N105" i="2"/>
  <c r="L105" i="2"/>
  <c r="J105" i="2"/>
  <c r="I105" i="2"/>
  <c r="H105" i="2"/>
  <c r="F105" i="2"/>
  <c r="N104" i="2"/>
  <c r="L104" i="2"/>
  <c r="J104" i="2"/>
  <c r="I104" i="2"/>
  <c r="H104" i="2"/>
  <c r="F104" i="2"/>
  <c r="N103" i="2"/>
  <c r="L103" i="2"/>
  <c r="J103" i="2"/>
  <c r="I103" i="2"/>
  <c r="H103" i="2"/>
  <c r="F103" i="2"/>
  <c r="N102" i="2"/>
  <c r="L102" i="2"/>
  <c r="J102" i="2"/>
  <c r="I102" i="2"/>
  <c r="H102" i="2"/>
  <c r="F102" i="2"/>
  <c r="N101" i="2"/>
  <c r="L101" i="2"/>
  <c r="J101" i="2"/>
  <c r="I101" i="2"/>
  <c r="H101" i="2"/>
  <c r="F101" i="2"/>
  <c r="N100" i="2"/>
  <c r="L100" i="2"/>
  <c r="J100" i="2"/>
  <c r="I100" i="2"/>
  <c r="H100" i="2"/>
  <c r="F100" i="2"/>
  <c r="N99" i="2"/>
  <c r="L99" i="2"/>
  <c r="J99" i="2"/>
  <c r="I99" i="2"/>
  <c r="H99" i="2"/>
  <c r="F99" i="2"/>
  <c r="N98" i="2"/>
  <c r="L98" i="2"/>
  <c r="J98" i="2"/>
  <c r="I98" i="2"/>
  <c r="H98" i="2"/>
  <c r="F98" i="2"/>
  <c r="N97" i="2"/>
  <c r="L97" i="2"/>
  <c r="J97" i="2"/>
  <c r="I97" i="2"/>
  <c r="H97" i="2"/>
  <c r="F97" i="2"/>
  <c r="N96" i="2"/>
  <c r="L96" i="2"/>
  <c r="J96" i="2"/>
  <c r="I96" i="2"/>
  <c r="H96" i="2"/>
  <c r="F96" i="2"/>
  <c r="N95" i="2"/>
  <c r="L95" i="2"/>
  <c r="J95" i="2"/>
  <c r="I95" i="2"/>
  <c r="H95" i="2"/>
  <c r="F95" i="2"/>
  <c r="N94" i="2"/>
  <c r="L94" i="2"/>
  <c r="J94" i="2"/>
  <c r="I94" i="2"/>
  <c r="H94" i="2"/>
  <c r="F94" i="2"/>
  <c r="N93" i="2"/>
  <c r="L93" i="2"/>
  <c r="J93" i="2"/>
  <c r="I93" i="2"/>
  <c r="H93" i="2"/>
  <c r="F93" i="2"/>
  <c r="F92" i="2" s="1"/>
  <c r="O92" i="2"/>
  <c r="N92" i="2"/>
  <c r="M92" i="2"/>
  <c r="L92" i="2"/>
  <c r="K92" i="2"/>
  <c r="J92" i="2"/>
  <c r="I92" i="2"/>
  <c r="H92" i="2"/>
  <c r="G92" i="2"/>
  <c r="N91" i="2"/>
  <c r="L91" i="2"/>
  <c r="J91" i="2"/>
  <c r="I91" i="2"/>
  <c r="H91" i="2"/>
  <c r="F91" i="2"/>
  <c r="N90" i="2"/>
  <c r="L90" i="2"/>
  <c r="J90" i="2"/>
  <c r="I90" i="2"/>
  <c r="H90" i="2"/>
  <c r="F90" i="2"/>
  <c r="N89" i="2"/>
  <c r="L89" i="2"/>
  <c r="J89" i="2"/>
  <c r="I89" i="2"/>
  <c r="H89" i="2"/>
  <c r="F89" i="2"/>
  <c r="N88" i="2"/>
  <c r="L88" i="2"/>
  <c r="J88" i="2"/>
  <c r="I88" i="2"/>
  <c r="H88" i="2"/>
  <c r="F88" i="2"/>
  <c r="N87" i="2"/>
  <c r="L87" i="2"/>
  <c r="J87" i="2"/>
  <c r="I87" i="2"/>
  <c r="H87" i="2"/>
  <c r="F87" i="2"/>
  <c r="N86" i="2"/>
  <c r="L86" i="2"/>
  <c r="J86" i="2"/>
  <c r="I86" i="2"/>
  <c r="H86" i="2"/>
  <c r="F86" i="2"/>
  <c r="N85" i="2"/>
  <c r="L85" i="2"/>
  <c r="J85" i="2"/>
  <c r="I85" i="2"/>
  <c r="H85" i="2"/>
  <c r="F85" i="2"/>
  <c r="N84" i="2"/>
  <c r="L84" i="2"/>
  <c r="J84" i="2"/>
  <c r="I84" i="2"/>
  <c r="H84" i="2"/>
  <c r="F84" i="2"/>
  <c r="N83" i="2"/>
  <c r="L83" i="2"/>
  <c r="J83" i="2"/>
  <c r="I83" i="2"/>
  <c r="H83" i="2"/>
  <c r="F83" i="2"/>
  <c r="N82" i="2"/>
  <c r="L82" i="2"/>
  <c r="J82" i="2"/>
  <c r="I82" i="2"/>
  <c r="H82" i="2"/>
  <c r="F82" i="2"/>
  <c r="N81" i="2"/>
  <c r="L81" i="2"/>
  <c r="J81" i="2"/>
  <c r="I81" i="2"/>
  <c r="H81" i="2"/>
  <c r="F81" i="2"/>
  <c r="N80" i="2"/>
  <c r="L80" i="2"/>
  <c r="J80" i="2"/>
  <c r="I80" i="2"/>
  <c r="H80" i="2"/>
  <c r="F80" i="2"/>
  <c r="N79" i="2"/>
  <c r="L79" i="2"/>
  <c r="J79" i="2"/>
  <c r="I79" i="2"/>
  <c r="H79" i="2"/>
  <c r="F79" i="2"/>
  <c r="N78" i="2"/>
  <c r="L78" i="2"/>
  <c r="J78" i="2"/>
  <c r="I78" i="2"/>
  <c r="H78" i="2"/>
  <c r="F78" i="2"/>
  <c r="N77" i="2"/>
  <c r="L77" i="2"/>
  <c r="J77" i="2"/>
  <c r="I77" i="2"/>
  <c r="H77" i="2"/>
  <c r="F77" i="2"/>
  <c r="N76" i="2"/>
  <c r="L76" i="2"/>
  <c r="J76" i="2"/>
  <c r="I76" i="2"/>
  <c r="H76" i="2"/>
  <c r="F76" i="2"/>
  <c r="N75" i="2"/>
  <c r="L75" i="2"/>
  <c r="J75" i="2"/>
  <c r="I75" i="2"/>
  <c r="H75" i="2"/>
  <c r="F75" i="2"/>
  <c r="N74" i="2"/>
  <c r="L74" i="2"/>
  <c r="J74" i="2"/>
  <c r="I74" i="2"/>
  <c r="H74" i="2"/>
  <c r="F74" i="2"/>
  <c r="N73" i="2"/>
  <c r="L73" i="2"/>
  <c r="J73" i="2"/>
  <c r="I73" i="2"/>
  <c r="H73" i="2"/>
  <c r="F73" i="2"/>
  <c r="N72" i="2"/>
  <c r="L72" i="2"/>
  <c r="J72" i="2"/>
  <c r="I72" i="2"/>
  <c r="H72" i="2"/>
  <c r="F72" i="2"/>
  <c r="N71" i="2"/>
  <c r="L71" i="2"/>
  <c r="J71" i="2"/>
  <c r="I71" i="2"/>
  <c r="H71" i="2"/>
  <c r="F71" i="2"/>
  <c r="N70" i="2"/>
  <c r="L70" i="2"/>
  <c r="J70" i="2"/>
  <c r="I70" i="2"/>
  <c r="H70" i="2"/>
  <c r="F70" i="2"/>
  <c r="N69" i="2"/>
  <c r="L69" i="2"/>
  <c r="J69" i="2"/>
  <c r="I69" i="2"/>
  <c r="H69" i="2"/>
  <c r="F69" i="2"/>
  <c r="N68" i="2"/>
  <c r="L68" i="2"/>
  <c r="J68" i="2"/>
  <c r="I68" i="2"/>
  <c r="H68" i="2"/>
  <c r="F68" i="2"/>
  <c r="N67" i="2"/>
  <c r="L67" i="2"/>
  <c r="J67" i="2"/>
  <c r="I67" i="2"/>
  <c r="H67" i="2"/>
  <c r="F67" i="2"/>
  <c r="N66" i="2"/>
  <c r="L66" i="2"/>
  <c r="J66" i="2"/>
  <c r="I66" i="2"/>
  <c r="H66" i="2"/>
  <c r="F66" i="2"/>
  <c r="N65" i="2"/>
  <c r="L65" i="2"/>
  <c r="J65" i="2"/>
  <c r="I65" i="2"/>
  <c r="H65" i="2"/>
  <c r="F65" i="2"/>
  <c r="N64" i="2"/>
  <c r="L64" i="2"/>
  <c r="J64" i="2"/>
  <c r="I64" i="2"/>
  <c r="H64" i="2"/>
  <c r="F64" i="2"/>
  <c r="N63" i="2"/>
  <c r="L63" i="2"/>
  <c r="J63" i="2"/>
  <c r="I63" i="2"/>
  <c r="H63" i="2"/>
  <c r="F63" i="2"/>
  <c r="N62" i="2"/>
  <c r="L62" i="2"/>
  <c r="J62" i="2"/>
  <c r="I62" i="2"/>
  <c r="H62" i="2"/>
  <c r="F62" i="2"/>
  <c r="N61" i="2"/>
  <c r="L61" i="2"/>
  <c r="J61" i="2"/>
  <c r="I61" i="2"/>
  <c r="H61" i="2"/>
  <c r="F61" i="2"/>
  <c r="N60" i="2"/>
  <c r="L60" i="2"/>
  <c r="J60" i="2"/>
  <c r="I60" i="2"/>
  <c r="H60" i="2"/>
  <c r="F60" i="2"/>
  <c r="N59" i="2"/>
  <c r="L59" i="2"/>
  <c r="J59" i="2"/>
  <c r="I59" i="2"/>
  <c r="H59" i="2"/>
  <c r="F59" i="2"/>
  <c r="N58" i="2"/>
  <c r="L58" i="2"/>
  <c r="J58" i="2"/>
  <c r="I58" i="2"/>
  <c r="H58" i="2"/>
  <c r="F58" i="2"/>
  <c r="N57" i="2"/>
  <c r="L57" i="2"/>
  <c r="J57" i="2"/>
  <c r="I57" i="2"/>
  <c r="H57" i="2"/>
  <c r="F57" i="2"/>
  <c r="N56" i="2"/>
  <c r="L56" i="2"/>
  <c r="J56" i="2"/>
  <c r="I56" i="2"/>
  <c r="H56" i="2"/>
  <c r="F56" i="2"/>
  <c r="N55" i="2"/>
  <c r="L55" i="2"/>
  <c r="J55" i="2"/>
  <c r="I55" i="2"/>
  <c r="H55" i="2"/>
  <c r="F55" i="2"/>
  <c r="N54" i="2"/>
  <c r="L54" i="2"/>
  <c r="J54" i="2"/>
  <c r="I54" i="2"/>
  <c r="H54" i="2"/>
  <c r="F54" i="2"/>
  <c r="N53" i="2"/>
  <c r="L53" i="2"/>
  <c r="J53" i="2"/>
  <c r="I53" i="2"/>
  <c r="H53" i="2"/>
  <c r="F53" i="2"/>
  <c r="N52" i="2"/>
  <c r="L52" i="2"/>
  <c r="J52" i="2"/>
  <c r="I52" i="2"/>
  <c r="H52" i="2"/>
  <c r="F52" i="2"/>
  <c r="N51" i="2"/>
  <c r="L51" i="2"/>
  <c r="J51" i="2"/>
  <c r="I51" i="2"/>
  <c r="H51" i="2"/>
  <c r="F51" i="2"/>
  <c r="N50" i="2"/>
  <c r="L50" i="2"/>
  <c r="J50" i="2"/>
  <c r="I50" i="2"/>
  <c r="H50" i="2"/>
  <c r="F50" i="2"/>
  <c r="N49" i="2"/>
  <c r="L49" i="2"/>
  <c r="J49" i="2"/>
  <c r="I49" i="2"/>
  <c r="H49" i="2"/>
  <c r="F49" i="2"/>
  <c r="N48" i="2"/>
  <c r="L48" i="2"/>
  <c r="J48" i="2"/>
  <c r="I48" i="2"/>
  <c r="H48" i="2"/>
  <c r="F48" i="2"/>
  <c r="N47" i="2"/>
  <c r="L47" i="2"/>
  <c r="J47" i="2"/>
  <c r="I47" i="2"/>
  <c r="H47" i="2"/>
  <c r="F47" i="2"/>
  <c r="N46" i="2"/>
  <c r="L46" i="2"/>
  <c r="J46" i="2"/>
  <c r="I46" i="2"/>
  <c r="H46" i="2"/>
  <c r="F46" i="2"/>
  <c r="N45" i="2"/>
  <c r="L45" i="2"/>
  <c r="J45" i="2"/>
  <c r="I45" i="2"/>
  <c r="H45" i="2"/>
  <c r="F45" i="2"/>
  <c r="N44" i="2"/>
  <c r="L44" i="2"/>
  <c r="J44" i="2"/>
  <c r="I44" i="2"/>
  <c r="H44" i="2"/>
  <c r="F44" i="2"/>
  <c r="N43" i="2"/>
  <c r="L43" i="2"/>
  <c r="J43" i="2"/>
  <c r="I43" i="2"/>
  <c r="H43" i="2"/>
  <c r="F43" i="2"/>
  <c r="N42" i="2"/>
  <c r="L42" i="2"/>
  <c r="J42" i="2"/>
  <c r="I42" i="2"/>
  <c r="H42" i="2"/>
  <c r="F42" i="2"/>
  <c r="N41" i="2"/>
  <c r="L41" i="2"/>
  <c r="J41" i="2"/>
  <c r="I41" i="2"/>
  <c r="H41" i="2"/>
  <c r="F41" i="2"/>
  <c r="N40" i="2"/>
  <c r="L40" i="2"/>
  <c r="J40" i="2"/>
  <c r="I40" i="2"/>
  <c r="H40" i="2"/>
  <c r="F40" i="2"/>
  <c r="N39" i="2"/>
  <c r="L39" i="2"/>
  <c r="J39" i="2"/>
  <c r="I39" i="2"/>
  <c r="H39" i="2"/>
  <c r="F39" i="2"/>
  <c r="N38" i="2"/>
  <c r="L38" i="2"/>
  <c r="J38" i="2"/>
  <c r="I38" i="2"/>
  <c r="H38" i="2"/>
  <c r="F38" i="2"/>
  <c r="N37" i="2"/>
  <c r="L37" i="2"/>
  <c r="J37" i="2"/>
  <c r="I37" i="2"/>
  <c r="H37" i="2"/>
  <c r="F37" i="2"/>
  <c r="N36" i="2"/>
  <c r="L36" i="2"/>
  <c r="J36" i="2"/>
  <c r="I36" i="2"/>
  <c r="H36" i="2"/>
  <c r="F36" i="2"/>
  <c r="N35" i="2"/>
  <c r="L35" i="2"/>
  <c r="J35" i="2"/>
  <c r="I35" i="2"/>
  <c r="H35" i="2"/>
  <c r="F35" i="2"/>
  <c r="N34" i="2"/>
  <c r="L34" i="2"/>
  <c r="J34" i="2"/>
  <c r="I34" i="2"/>
  <c r="H34" i="2"/>
  <c r="F34" i="2"/>
  <c r="N33" i="2"/>
  <c r="L33" i="2"/>
  <c r="J33" i="2"/>
  <c r="I33" i="2"/>
  <c r="H33" i="2"/>
  <c r="F33" i="2"/>
  <c r="N32" i="2"/>
  <c r="L32" i="2"/>
  <c r="J32" i="2"/>
  <c r="I32" i="2"/>
  <c r="H32" i="2"/>
  <c r="F32" i="2"/>
  <c r="N31" i="2"/>
  <c r="L31" i="2"/>
  <c r="J31" i="2"/>
  <c r="I31" i="2"/>
  <c r="H31" i="2"/>
  <c r="F31" i="2"/>
  <c r="N30" i="2"/>
  <c r="L30" i="2"/>
  <c r="J30" i="2"/>
  <c r="I30" i="2"/>
  <c r="H30" i="2"/>
  <c r="F30" i="2"/>
  <c r="N29" i="2"/>
  <c r="L29" i="2"/>
  <c r="J29" i="2"/>
  <c r="I29" i="2"/>
  <c r="H29" i="2"/>
  <c r="F29" i="2"/>
  <c r="N28" i="2"/>
  <c r="L28" i="2"/>
  <c r="J28" i="2"/>
  <c r="I28" i="2"/>
  <c r="H28" i="2"/>
  <c r="F28" i="2"/>
  <c r="N27" i="2"/>
  <c r="L27" i="2"/>
  <c r="J27" i="2"/>
  <c r="I27" i="2"/>
  <c r="H27" i="2"/>
  <c r="F27" i="2"/>
  <c r="N26" i="2"/>
  <c r="L26" i="2"/>
  <c r="J26" i="2"/>
  <c r="I26" i="2"/>
  <c r="H26" i="2"/>
  <c r="F26" i="2"/>
  <c r="N25" i="2"/>
  <c r="L25" i="2"/>
  <c r="J25" i="2"/>
  <c r="I25" i="2"/>
  <c r="H25" i="2"/>
  <c r="F25" i="2"/>
  <c r="N24" i="2"/>
  <c r="L24" i="2"/>
  <c r="J24" i="2"/>
  <c r="I24" i="2"/>
  <c r="H24" i="2"/>
  <c r="F24" i="2"/>
  <c r="N23" i="2"/>
  <c r="L23" i="2"/>
  <c r="J23" i="2"/>
  <c r="I23" i="2"/>
  <c r="H23" i="2"/>
  <c r="F23" i="2"/>
  <c r="N22" i="2"/>
  <c r="L22" i="2"/>
  <c r="J22" i="2"/>
  <c r="I22" i="2"/>
  <c r="H22" i="2"/>
  <c r="F22" i="2"/>
  <c r="N21" i="2"/>
  <c r="L21" i="2"/>
  <c r="J21" i="2"/>
  <c r="I21" i="2"/>
  <c r="H21" i="2"/>
  <c r="F21" i="2"/>
  <c r="N20" i="2"/>
  <c r="L20" i="2"/>
  <c r="J20" i="2"/>
  <c r="I20" i="2"/>
  <c r="H20" i="2"/>
  <c r="F20" i="2"/>
  <c r="N19" i="2"/>
  <c r="L19" i="2"/>
  <c r="J19" i="2"/>
  <c r="I19" i="2"/>
  <c r="H19" i="2"/>
  <c r="F19" i="2"/>
  <c r="N18" i="2"/>
  <c r="L18" i="2"/>
  <c r="J18" i="2"/>
  <c r="I18" i="2"/>
  <c r="H18" i="2"/>
  <c r="F18" i="2"/>
  <c r="N17" i="2"/>
  <c r="L17" i="2"/>
  <c r="J17" i="2"/>
  <c r="I17" i="2"/>
  <c r="H17" i="2"/>
  <c r="F17" i="2"/>
  <c r="N16" i="2"/>
  <c r="L16" i="2"/>
  <c r="J16" i="2"/>
  <c r="I16" i="2"/>
  <c r="H16" i="2"/>
  <c r="F16" i="2"/>
  <c r="N15" i="2"/>
  <c r="L15" i="2"/>
  <c r="L14" i="2" s="1"/>
  <c r="L13" i="2" s="1"/>
  <c r="L12" i="2" s="1"/>
  <c r="J15" i="2"/>
  <c r="I15" i="2"/>
  <c r="H15" i="2"/>
  <c r="F15" i="2"/>
  <c r="F14" i="2" s="1"/>
  <c r="F13" i="2" s="1"/>
  <c r="F12" i="2" s="1"/>
  <c r="O14" i="2"/>
  <c r="N14" i="2"/>
  <c r="M14" i="2"/>
  <c r="K14" i="2"/>
  <c r="K13" i="2" s="1"/>
  <c r="K12" i="2" s="1"/>
  <c r="J14" i="2"/>
  <c r="I14" i="2"/>
  <c r="H14" i="2"/>
  <c r="H13" i="2" s="1"/>
  <c r="G14" i="2"/>
  <c r="G13" i="2" s="1"/>
  <c r="G12" i="2" s="1"/>
  <c r="O13" i="2"/>
  <c r="M13" i="2"/>
  <c r="M12" i="2" s="1"/>
  <c r="I13" i="2"/>
  <c r="I12" i="2" s="1"/>
  <c r="H12" i="2" l="1"/>
  <c r="J28" i="1" l="1"/>
  <c r="I28" i="1"/>
  <c r="H28" i="1"/>
  <c r="G28" i="1"/>
  <c r="J27" i="1"/>
  <c r="I27" i="1"/>
  <c r="H27" i="1"/>
  <c r="G27" i="1"/>
  <c r="J26" i="1"/>
  <c r="I26" i="1"/>
  <c r="H26" i="1"/>
  <c r="G26" i="1"/>
  <c r="J25" i="1"/>
  <c r="I25" i="1"/>
  <c r="H25" i="1"/>
  <c r="G25" i="1"/>
  <c r="J24" i="1"/>
  <c r="I24" i="1"/>
  <c r="H24" i="1"/>
  <c r="G24" i="1"/>
  <c r="J23" i="1"/>
  <c r="I23" i="1"/>
  <c r="H23" i="1"/>
  <c r="G23" i="1"/>
  <c r="J22" i="1"/>
  <c r="I22" i="1"/>
  <c r="H22" i="1"/>
  <c r="G22" i="1"/>
  <c r="J21" i="1"/>
  <c r="I21" i="1"/>
  <c r="H21" i="1"/>
  <c r="G21" i="1"/>
  <c r="J20" i="1"/>
  <c r="I20" i="1"/>
  <c r="I19" i="1" s="1"/>
  <c r="H20" i="1"/>
  <c r="G20" i="1"/>
  <c r="G19" i="1" s="1"/>
  <c r="M19" i="1"/>
  <c r="L19" i="1"/>
  <c r="K19" i="1"/>
  <c r="J19" i="1"/>
  <c r="H19" i="1"/>
  <c r="F19" i="1"/>
  <c r="M17" i="1"/>
  <c r="L17" i="1"/>
  <c r="K17" i="1"/>
  <c r="J17" i="1"/>
  <c r="I17" i="1"/>
  <c r="H17" i="1"/>
  <c r="G17" i="1"/>
  <c r="F17" i="1"/>
  <c r="M13" i="1"/>
  <c r="L13" i="1"/>
  <c r="J13" i="1"/>
  <c r="I13" i="1"/>
  <c r="H13" i="1"/>
  <c r="M12" i="1"/>
  <c r="L12" i="1"/>
  <c r="K12" i="1"/>
  <c r="J12" i="1"/>
  <c r="G12" i="1" l="1"/>
</calcChain>
</file>

<file path=xl/sharedStrings.xml><?xml version="1.0" encoding="utf-8"?>
<sst xmlns="http://schemas.openxmlformats.org/spreadsheetml/2006/main" count="871" uniqueCount="357">
  <si>
    <t>Отчетный период</t>
  </si>
  <si>
    <t>Объект наблюдения</t>
  </si>
  <si>
    <t>Раздел 1. Сведения о количестве подстанций и составе оборудования</t>
  </si>
  <si>
    <t>Первичные напряжения подстанций, кВ</t>
  </si>
  <si>
    <t>Подстанций, всего</t>
  </si>
  <si>
    <t>Первичные напряжения подстанций, СН2</t>
  </si>
  <si>
    <t>Первичные напряжения подстанций, 1-6 кВ</t>
  </si>
  <si>
    <t>Первичные напряжения подстанций, 10 кВ</t>
  </si>
  <si>
    <t>Первичные напряжения подстанций, 15-20 кВ</t>
  </si>
  <si>
    <t xml:space="preserve">Первичные напряжения подстанций, СН1 </t>
  </si>
  <si>
    <t>Первичные напряжения подстанций, 27,5-60 кВ</t>
  </si>
  <si>
    <t>Первичные напряжения подстанций, ВН</t>
  </si>
  <si>
    <t>Первичные напряжения подстанций, 110 кВ</t>
  </si>
  <si>
    <t>Первичные напряжения подстанций, 150 кВ</t>
  </si>
  <si>
    <t>Первичные напряжения подстанций, 220 кВ</t>
  </si>
  <si>
    <t>Первичные напряжения подстанций, 330 кВ</t>
  </si>
  <si>
    <t>Первичные напряжения подстанций, 400 кВ</t>
  </si>
  <si>
    <t>Первичные напряжения подстанций, 500 кВ</t>
  </si>
  <si>
    <t>Первичные напряжения подстанций, 750 кВ</t>
  </si>
  <si>
    <t>Первичные напряжения подстанций, 800 кВ</t>
  </si>
  <si>
    <t>Первичные напряжения подстанций, 1150 кВ</t>
  </si>
  <si>
    <t>Раздел 2. Тип аккумуляторной батареи</t>
  </si>
  <si>
    <t>Наименование показателей</t>
  </si>
  <si>
    <t>Аккумуляторные батареи, кроме батарей необслуживаемого типа</t>
  </si>
  <si>
    <t>Аккумуляторные батареи необслуживаемого типа</t>
  </si>
  <si>
    <t>2020</t>
  </si>
  <si>
    <t>Код стр.</t>
  </si>
  <si>
    <t>АО "Вологодская областная энергетическая компания" [АО "Вологдаоблэнерго"]</t>
  </si>
  <si>
    <t>Гр1</t>
  </si>
  <si>
    <t>НЕТ</t>
  </si>
  <si>
    <t>Всего, шт.</t>
  </si>
  <si>
    <t>Емкость, А*ч</t>
  </si>
  <si>
    <t>Открытые, шт.</t>
  </si>
  <si>
    <t>Гр2</t>
  </si>
  <si>
    <t>Количество, шт.</t>
  </si>
  <si>
    <t>Закрытые, шт.</t>
  </si>
  <si>
    <t>Гр3</t>
  </si>
  <si>
    <t>Срок работы, лет</t>
  </si>
  <si>
    <t>Комплектные, шт.</t>
  </si>
  <si>
    <t>Гр4</t>
  </si>
  <si>
    <t>Проработавшие более 25 лет, шт.</t>
  </si>
  <si>
    <t>Мачтовые, шт.</t>
  </si>
  <si>
    <t>Гр5</t>
  </si>
  <si>
    <t>Поврежденные за отчетный период, шт.</t>
  </si>
  <si>
    <t>Однотрансформаторные, шт.</t>
  </si>
  <si>
    <t>Гр6</t>
  </si>
  <si>
    <t>Подлежащие замене по техническому состоянию, шт.</t>
  </si>
  <si>
    <t>Оборудованные КРУЭ, шт.</t>
  </si>
  <si>
    <t>Гр7</t>
  </si>
  <si>
    <t>Оборудованные системами сбора и передачи телеметрической информации, шт.</t>
  </si>
  <si>
    <t>Гр8</t>
  </si>
  <si>
    <t>930 10 1:2</t>
  </si>
  <si>
    <t>ДА</t>
  </si>
  <si>
    <t>Раздел 1. Силовые трансформаторы, автотрансформаторы, используемые для оказания услуг по передаче электрической энергии в отчетном периоде</t>
  </si>
  <si>
    <t>Силовые трансформаторы, автотрансформаторы по уровням напряжения и номинальной мощности, МВА</t>
  </si>
  <si>
    <t>Мощность, МВА</t>
  </si>
  <si>
    <t>Трехобмоточные, МВА</t>
  </si>
  <si>
    <t>Трехобмоточные, шт.</t>
  </si>
  <si>
    <t>Со сниженными потерями мощности холостого хода и короткого замыкания, МВА</t>
  </si>
  <si>
    <t>Со сниженными потерями мощности холостого хода и короткого замыкания, шт.</t>
  </si>
  <si>
    <t>Сухие, МВА</t>
  </si>
  <si>
    <t>Сухие, шт.</t>
  </si>
  <si>
    <t>Проработавшие более 25 лет, МВА</t>
  </si>
  <si>
    <t>Гр9</t>
  </si>
  <si>
    <t>Гр10</t>
  </si>
  <si>
    <t>Силовые трансформаторы, всего</t>
  </si>
  <si>
    <t>Силовые трансформаторы, СН2</t>
  </si>
  <si>
    <t>Силовые трансформаторы, 1-6 кВ</t>
  </si>
  <si>
    <t>0,00125 МВА</t>
  </si>
  <si>
    <t>0,0025 МВА</t>
  </si>
  <si>
    <t>0,004 МВА</t>
  </si>
  <si>
    <t>0,005 МВА</t>
  </si>
  <si>
    <t>0,0063 МВА</t>
  </si>
  <si>
    <t>0,01 МВА</t>
  </si>
  <si>
    <t>0,016 МВА</t>
  </si>
  <si>
    <t>0,018 МВА</t>
  </si>
  <si>
    <t>0,02 МВА</t>
  </si>
  <si>
    <t>0,0225 МВА</t>
  </si>
  <si>
    <t>0,025 МВА</t>
  </si>
  <si>
    <t>0,03 МВА</t>
  </si>
  <si>
    <t>0,034 МВА</t>
  </si>
  <si>
    <t>0,0375 МВА</t>
  </si>
  <si>
    <t>0,04 МВА</t>
  </si>
  <si>
    <t>0,045 МВА</t>
  </si>
  <si>
    <t>0,05 МВА</t>
  </si>
  <si>
    <t>0,06 МВА</t>
  </si>
  <si>
    <t>0,063 МВА</t>
  </si>
  <si>
    <t>0,075 МВА</t>
  </si>
  <si>
    <t>0,08 МВА</t>
  </si>
  <si>
    <t>0,1 МВА</t>
  </si>
  <si>
    <t>0,12 МВА</t>
  </si>
  <si>
    <t>0,125 МВА</t>
  </si>
  <si>
    <t>0,14 МВА</t>
  </si>
  <si>
    <t>0,15 МВА</t>
  </si>
  <si>
    <t>0,16 МВА</t>
  </si>
  <si>
    <t>0,18 МВА</t>
  </si>
  <si>
    <t>0,2 МВА</t>
  </si>
  <si>
    <t>0,21 МВА</t>
  </si>
  <si>
    <t>0,25 МВА</t>
  </si>
  <si>
    <t>0,26 МВА</t>
  </si>
  <si>
    <t>0,285 МВА</t>
  </si>
  <si>
    <t>0,3 МВА</t>
  </si>
  <si>
    <t>0,315 МВА</t>
  </si>
  <si>
    <t>0,32 МВА</t>
  </si>
  <si>
    <t>0,325 МВА</t>
  </si>
  <si>
    <t>0,35 МВА</t>
  </si>
  <si>
    <t>0,4 МВА</t>
  </si>
  <si>
    <t>0,472 МВА</t>
  </si>
  <si>
    <t>0,5 МВА</t>
  </si>
  <si>
    <t>0,56 МВА</t>
  </si>
  <si>
    <t>0,63 МВА</t>
  </si>
  <si>
    <t>0,75 МВА</t>
  </si>
  <si>
    <t>0,79 МВА</t>
  </si>
  <si>
    <t>1 МВА</t>
  </si>
  <si>
    <t>1,1 МВА</t>
  </si>
  <si>
    <t>1,16 МВА</t>
  </si>
  <si>
    <t>1,25 МВА</t>
  </si>
  <si>
    <t>1,405 МВА</t>
  </si>
  <si>
    <t>1,6 МВА</t>
  </si>
  <si>
    <t>1,7 МВА</t>
  </si>
  <si>
    <t>1,8 МВА</t>
  </si>
  <si>
    <t>1,9 МВА</t>
  </si>
  <si>
    <t>10 МВА</t>
  </si>
  <si>
    <t>12 МВА</t>
  </si>
  <si>
    <t>12,5 МВА</t>
  </si>
  <si>
    <t>13,2 МВА</t>
  </si>
  <si>
    <t>13,5 МВА</t>
  </si>
  <si>
    <t>15 МВА</t>
  </si>
  <si>
    <t>16 МВА</t>
  </si>
  <si>
    <t>2 МВА</t>
  </si>
  <si>
    <t>2,5 МВА</t>
  </si>
  <si>
    <t>2,66 МВА</t>
  </si>
  <si>
    <t>2,75 МВА</t>
  </si>
  <si>
    <t>20 МВА</t>
  </si>
  <si>
    <t>23 МВА</t>
  </si>
  <si>
    <t>25 МВА</t>
  </si>
  <si>
    <t>3,15 МВА</t>
  </si>
  <si>
    <t>3,2 МВА</t>
  </si>
  <si>
    <t>4 МВА</t>
  </si>
  <si>
    <t>4,2 МВА</t>
  </si>
  <si>
    <t>5 МВА</t>
  </si>
  <si>
    <t>5,6 МВА</t>
  </si>
  <si>
    <t>6,3 МВА</t>
  </si>
  <si>
    <t>7,5 МВА</t>
  </si>
  <si>
    <t>8,5 МВА</t>
  </si>
  <si>
    <t>Силовые трансформаторы, 10 кВ</t>
  </si>
  <si>
    <t>Силовые трансформаторы, 15-20 кВ</t>
  </si>
  <si>
    <t>Силовые трансформаторы, СН1</t>
  </si>
  <si>
    <t>Силовые трансформаторы, 27,5-60 кВ</t>
  </si>
  <si>
    <t>28 МВА</t>
  </si>
  <si>
    <t>30 МВА</t>
  </si>
  <si>
    <t>31,5 МВА</t>
  </si>
  <si>
    <t>32 МВА</t>
  </si>
  <si>
    <t>40 МВА</t>
  </si>
  <si>
    <t>40,5 МВА</t>
  </si>
  <si>
    <t>48 МВА</t>
  </si>
  <si>
    <t>50 МВА</t>
  </si>
  <si>
    <t>60 МВА</t>
  </si>
  <si>
    <t>63 МВА</t>
  </si>
  <si>
    <t>66,667 МВА</t>
  </si>
  <si>
    <t>80 МВА</t>
  </si>
  <si>
    <t>Силовые трансформаторы и автотрансформаторы, ВН</t>
  </si>
  <si>
    <t>Силовые трансформаторы и автотрансформаторы, 110-154 кВ</t>
  </si>
  <si>
    <t>100 МВА</t>
  </si>
  <si>
    <t>115 МВА</t>
  </si>
  <si>
    <t>120 МВА</t>
  </si>
  <si>
    <t>125 МВА</t>
  </si>
  <si>
    <t>133 МВА</t>
  </si>
  <si>
    <t>135 МВА</t>
  </si>
  <si>
    <t>150 МВА</t>
  </si>
  <si>
    <t>160 МВА</t>
  </si>
  <si>
    <t>167 МВА</t>
  </si>
  <si>
    <t>180 МВА</t>
  </si>
  <si>
    <t>195 МВА</t>
  </si>
  <si>
    <t>200 МВА</t>
  </si>
  <si>
    <t>240 МВА</t>
  </si>
  <si>
    <t>250 МВА</t>
  </si>
  <si>
    <t>267 МВА</t>
  </si>
  <si>
    <t>333 МВА</t>
  </si>
  <si>
    <t>400 МВА</t>
  </si>
  <si>
    <t>90 МВА</t>
  </si>
  <si>
    <t>Силовые трансформаторы и автотрансформаторы, 220 кВ</t>
  </si>
  <si>
    <t>630 МВА</t>
  </si>
  <si>
    <t>1000 МВА</t>
  </si>
  <si>
    <t>Силовые трансформаторы и автотрансформаторы, 330 кВ</t>
  </si>
  <si>
    <t>1250 МВА</t>
  </si>
  <si>
    <t>Силовые трансформаторы и автотрансформаторы, 400-1150 кВ</t>
  </si>
  <si>
    <t>417 МВА</t>
  </si>
  <si>
    <t>500 МВА</t>
  </si>
  <si>
    <t>533 МВА</t>
  </si>
  <si>
    <t>Трансформаторы собственных нужд</t>
  </si>
  <si>
    <t>Раздел 2. Коммутационные аппараты</t>
  </si>
  <si>
    <t>Тип коммутационного аппарата</t>
  </si>
  <si>
    <t>Отремонтированные за отчетный период, шт.</t>
  </si>
  <si>
    <t>Замененные за отчетный период, шт.</t>
  </si>
  <si>
    <t>Воздушные выключатели</t>
  </si>
  <si>
    <t>воздушные выключатели уровня напряжения 3 - 20 кВ</t>
  </si>
  <si>
    <t>воздушные выключатели уровня напряжения 35 кВ</t>
  </si>
  <si>
    <t>воздушные выключатели уровня напряжения 110 кВ</t>
  </si>
  <si>
    <t>воздушные выключатели уровня напряжения 110 кВ серий ВВБ, ВВД</t>
  </si>
  <si>
    <t>воздушные выключатели уровня напряжения 110 кВ серии ВВБК</t>
  </si>
  <si>
    <t>воздушные выключатели уровня напряжения 110 кВ серии ВВН</t>
  </si>
  <si>
    <t>воздушные выключатели уровня напряжения 110 кВ прочие</t>
  </si>
  <si>
    <t>воздушные выключатели уровня напряжения 220 кВ</t>
  </si>
  <si>
    <t>воздушные выключатели уровня напряжения 220 кВ серий ВВБ, ВВД</t>
  </si>
  <si>
    <t>воздушные выключатели уровня напряжения 220 кВ серии ВВБК</t>
  </si>
  <si>
    <t>воздушные выключатели уровня напряжения 220 кВ серии ВВН</t>
  </si>
  <si>
    <t>воздушные выключатели уровня напряжения 220 кВ прочие</t>
  </si>
  <si>
    <t>воздушные выключатели уровня напряжения 330 кВ</t>
  </si>
  <si>
    <t>воздушные выключатели уровня напряжения 330 кВ серий ВВБ, ВВД</t>
  </si>
  <si>
    <t>воздушные выключатели уровня напряжения 330 кВ серий ВВН, ВВ</t>
  </si>
  <si>
    <t>воздушные выключатели уровня напряжения 330 кВ серии ВНВ</t>
  </si>
  <si>
    <t>воздушные выключатели уровня напряжения 330 кВ прочие</t>
  </si>
  <si>
    <t>воздушные выключатели уровня напряжения 500 кВ</t>
  </si>
  <si>
    <t>воздушные выключатели уровня напряжения 500 кВ серии ВВБ</t>
  </si>
  <si>
    <t>воздушные выключатели уровня напряжения 500 кВ серии ВВБК</t>
  </si>
  <si>
    <t>воздушные выключатели уровня напряжения 500 кВ серии ВВ</t>
  </si>
  <si>
    <t>воздушные выключатели уровня напряжения 500 кВ серии ВНВ</t>
  </si>
  <si>
    <t>воздушные выключатели уровня напряжения 500 кВ прочие</t>
  </si>
  <si>
    <t>воздушные выключатели уровня напряжения 750 кВ</t>
  </si>
  <si>
    <t>воздушные выключатели уровня напряжения 750 кВ серии ВВБ</t>
  </si>
  <si>
    <t>воздушные выключатели уровня напряжения 750 кВ серии ВНВ</t>
  </si>
  <si>
    <t>воздушные выключатели уровня напряжения 750 кВ прочие</t>
  </si>
  <si>
    <t>воздушные выключатели уровня напряжения 1150 кВ</t>
  </si>
  <si>
    <t>Вакуумные выключатели  </t>
  </si>
  <si>
    <t>вакуумные выключатели уровня напряжения 3 - 20 кВ</t>
  </si>
  <si>
    <t>вакуумные выключатели уровня напряжения 35 кВ</t>
  </si>
  <si>
    <t>вакуумные выключатели уровня напряжения 110 кВ</t>
  </si>
  <si>
    <t>вакуумные выключатели уровня напряжения 220 кВ</t>
  </si>
  <si>
    <t>Маломасляные выключатели  </t>
  </si>
  <si>
    <t>маломасляные выключатели уровня напряжения 3 - 20 кВ</t>
  </si>
  <si>
    <t>маломасляные выключатели уровня напряжения 35 кВ</t>
  </si>
  <si>
    <t>маломасляные выключатели уровня напряжения 110 - 150 кВ</t>
  </si>
  <si>
    <t>маломасляные выключатели уровня напряжения 110 - 150 кВ серии ВМТ</t>
  </si>
  <si>
    <t>маломасляные выключатели уровня напряжения 110 - 150 кВ прочие</t>
  </si>
  <si>
    <t>маломасляные выключатели уровня напряжения 220 кВ</t>
  </si>
  <si>
    <t>маломасляные выключатели уровня напряжения 220 кВ серии ВМТ</t>
  </si>
  <si>
    <t>маломасляные выключатели уровня напряжения 220 кВ прочие</t>
  </si>
  <si>
    <t>Баковые выключатели  </t>
  </si>
  <si>
    <t>баковые выключатели уровня напряжения 3 - 20 кВ</t>
  </si>
  <si>
    <t>баковые выключатели уровня напряжения 35 кВ</t>
  </si>
  <si>
    <t>баковые выключатели уровня напряжения 110 кВ</t>
  </si>
  <si>
    <t>баковые выключатели уровня напряжения 110 кВ серии У</t>
  </si>
  <si>
    <t>баковые выключатели уровня напряжения 110 кВ прочие</t>
  </si>
  <si>
    <t>баковые выключатели уровня напряжения 220 кВ</t>
  </si>
  <si>
    <t>баковые выключатели уровня напряжения 220 кВ серии У</t>
  </si>
  <si>
    <t>баковые выключатели уровня напряжения 220 кВ прочие</t>
  </si>
  <si>
    <t>Элегазовые колонковые выключатели  </t>
  </si>
  <si>
    <t>элегазовые колонковые выключатели уровня напряжения 3 - 20 кВ</t>
  </si>
  <si>
    <t>элегазовые колонковые выключатели уровня напряжения 35 кВ</t>
  </si>
  <si>
    <t>элегазовые колонковые выключатели уровня напряжения 110 - 150 кВ</t>
  </si>
  <si>
    <t>элегазовые колонковые выключатели уровня напряжения 220 кВ</t>
  </si>
  <si>
    <t>элегазовые колонковые выключатели уровня напряжения 330 кВ</t>
  </si>
  <si>
    <t>элегазовые колонковые выключатели уровня напряжения 400 - 500 кВ</t>
  </si>
  <si>
    <t>элегазовые колонковые выключатели уровня напряжения 750 - 1150 кВ</t>
  </si>
  <si>
    <t>Элегазовые баковые выключатели  </t>
  </si>
  <si>
    <t>элегазовые баковые выключатели уровня напряжения 3 - 20 кВ</t>
  </si>
  <si>
    <t>элегазовые баковые выключатели уровня напряжения 35 кВ</t>
  </si>
  <si>
    <t>элегазовые баковые выключатели уровня напряжения 110 кВ</t>
  </si>
  <si>
    <t>элегазовые баковые выключатели уровня напряжения 220 кВ</t>
  </si>
  <si>
    <t>элегазовые баковые выключатели уровня напряжения 330 кВ</t>
  </si>
  <si>
    <t>элегазовые баковые выключатели уровня напряжения 500 кВ</t>
  </si>
  <si>
    <t>элегазовые баковые выключатели уровня напряжения 750 - 1150 кВ</t>
  </si>
  <si>
    <t>Короткозамыкатели  </t>
  </si>
  <si>
    <t>короткозамыкатели уровня напряжения 3 - 20 кВ</t>
  </si>
  <si>
    <t>короткозамыкатели уровня напряжения 35 кВ</t>
  </si>
  <si>
    <t>короткозамыкатели уровня напряжения 110 кВ</t>
  </si>
  <si>
    <t>короткозамыкатели уровня напряжения 220 кВ</t>
  </si>
  <si>
    <t>Разъединители  </t>
  </si>
  <si>
    <t>разъединители уровня напряжения 3 - 20 кВ</t>
  </si>
  <si>
    <t>разъединители уровня напряжения 27,5 - 35 кВ</t>
  </si>
  <si>
    <t>разъединители уровня напряжения 110 - 150 кВ</t>
  </si>
  <si>
    <t>разъединители уровня напряжения 220 кВ</t>
  </si>
  <si>
    <t>разъединители уровня напряжения 330 кВ</t>
  </si>
  <si>
    <t>разъединители уровня напряжения 400 - 500 кВ</t>
  </si>
  <si>
    <t>разъединители уровня напряжения 750 - 1150 кВ</t>
  </si>
  <si>
    <t>Реклоузеры</t>
  </si>
  <si>
    <t>реклоузеры уровня напряжения 3 - 20 кВ</t>
  </si>
  <si>
    <t>реклоузеры уровня напряжения 35 кВ</t>
  </si>
  <si>
    <t>Раздел 3. Устройства компенсации реактивной мощности</t>
  </si>
  <si>
    <t>Тип устройства компенсации реактивной мощности</t>
  </si>
  <si>
    <t>Мощность, Мвар</t>
  </si>
  <si>
    <t>Количество проработавших более 25 лет, шт.</t>
  </si>
  <si>
    <t>Мощность проработавших более 25 лет, Мвар</t>
  </si>
  <si>
    <t>Количество поврежденных за отчетный период, шт.</t>
  </si>
  <si>
    <t>Мощность поврежденных за отчетный период, Мвар</t>
  </si>
  <si>
    <t>Количество подлежащих замене по техническому состоянию, шт.</t>
  </si>
  <si>
    <t>Мощность подлежащих замене по техническому состоянию, Мвар</t>
  </si>
  <si>
    <t>Шунтирующие масляные реакторы</t>
  </si>
  <si>
    <t>1-3 кВ</t>
  </si>
  <si>
    <t>1-6 кВ</t>
  </si>
  <si>
    <t>6-10 кВ</t>
  </si>
  <si>
    <t>6 кВ</t>
  </si>
  <si>
    <t>10 кВ</t>
  </si>
  <si>
    <t>20 кВ</t>
  </si>
  <si>
    <t>15-20 кВ</t>
  </si>
  <si>
    <t>27,5-60 кВ</t>
  </si>
  <si>
    <t>27,5 кВ</t>
  </si>
  <si>
    <t>35 кВ</t>
  </si>
  <si>
    <t>38,5 кВ</t>
  </si>
  <si>
    <t>60 кВ</t>
  </si>
  <si>
    <t>110 кВ и выше</t>
  </si>
  <si>
    <t>110 кВ</t>
  </si>
  <si>
    <t>121 кВ</t>
  </si>
  <si>
    <t>154 кВ</t>
  </si>
  <si>
    <t>220 кВ</t>
  </si>
  <si>
    <t>330 кВ</t>
  </si>
  <si>
    <t>400-1150 кВ</t>
  </si>
  <si>
    <t>400 кВ</t>
  </si>
  <si>
    <t>500 кВ</t>
  </si>
  <si>
    <t>750-1150 кВ</t>
  </si>
  <si>
    <t>750 кВ</t>
  </si>
  <si>
    <t>800 кВ</t>
  </si>
  <si>
    <t>1150 кВ</t>
  </si>
  <si>
    <t>Токоограничивающие реакторы</t>
  </si>
  <si>
    <t>6,6 кВ</t>
  </si>
  <si>
    <t>15 кВ</t>
  </si>
  <si>
    <t>Заземляющие реакторы</t>
  </si>
  <si>
    <t>22 кВ</t>
  </si>
  <si>
    <t>Синхронные компенсаторы</t>
  </si>
  <si>
    <t>до 15000 Мвар</t>
  </si>
  <si>
    <t>15000 - 37500 Мвар</t>
  </si>
  <si>
    <t>50000 Мвар</t>
  </si>
  <si>
    <t>75000 - 100000 Мвар</t>
  </si>
  <si>
    <t>160000 Мвар</t>
  </si>
  <si>
    <t>Батареи статических конденсаторов (БСК) и статические тиристорные компенсаторы (СТК)</t>
  </si>
  <si>
    <t>0,38-20 кВ</t>
  </si>
  <si>
    <t>Раздел 4. Измерительные трансформаторы</t>
  </si>
  <si>
    <t>Тип измерительного трансформатора</t>
  </si>
  <si>
    <t>Количество, шт</t>
  </si>
  <si>
    <t>Трансформаторы тока</t>
  </si>
  <si>
    <t>150 кВ</t>
  </si>
  <si>
    <t>Трансформаторы напряжения</t>
  </si>
  <si>
    <t>Раздел 5. Разрядники, ограничители перенапряжения</t>
  </si>
  <si>
    <t>Тип разрядника, ограничителя перенапряжения</t>
  </si>
  <si>
    <t>Количество всего, шт.</t>
  </si>
  <si>
    <t>Разрядники</t>
  </si>
  <si>
    <t>25 кВ</t>
  </si>
  <si>
    <t>Ограничители перенапряжения</t>
  </si>
  <si>
    <t>Раздел 1. Сведения о протяженности воздушных и кабельных линий электропередачи</t>
  </si>
  <si>
    <t xml:space="preserve"> Сведения о распределении мощности, количестве силовых и измерительных трансформаторов, коммутационного оборудования и устройств компенсации реактивной
_x000D_мощности </t>
  </si>
  <si>
    <t xml:space="preserve">Сведения о технологической структуре сетевой организации, количестве подстанций и составе оборудования </t>
  </si>
  <si>
    <t xml:space="preserve"> Сведения о воздушных и кабельных линиях электропередачи </t>
  </si>
  <si>
    <t>СВЕДЕНИЯ О ТЕХНИЧЕСКОМ СОСТОЯНИИ СЕТЕЙ</t>
  </si>
  <si>
    <t>ВЛ</t>
  </si>
  <si>
    <t>ВН (110кВ и выше)</t>
  </si>
  <si>
    <t>СН 1 (35кВ)</t>
  </si>
  <si>
    <t>СН 2 (6-10кВ)</t>
  </si>
  <si>
    <t>НН (до 1000В)</t>
  </si>
  <si>
    <t>КЛ</t>
  </si>
  <si>
    <t>Материал опор</t>
  </si>
  <si>
    <t>ж/б</t>
  </si>
  <si>
    <t>дерево</t>
  </si>
  <si>
    <t>дерево на ж/б пасынках</t>
  </si>
  <si>
    <t>ж/бетон, металл</t>
  </si>
  <si>
    <t xml:space="preserve"> Количество случаев отказа, повреждения ВЛ и КЛ, шт.</t>
  </si>
  <si>
    <t>Длина км/Кол-во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</si>
</sst>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,###,###,##0"/>
    <numFmt numFmtId="165" formatCode="###,###,###,##0.00"/>
    <numFmt numFmtId="166" formatCode="###,###,###,##0.000"/>
  </numFmts>
  <fonts count="2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5"/>
      <color theme="1"/>
      <name val="Arial"/>
      <family val="2"/>
    </font>
    <font>
      <sz val="10"/>
      <color theme="1"/>
      <name val="Arial"/>
      <family val="2"/>
    </font>
    <font>
      <b/>
      <sz val="12"/>
      <color rgb="FF0000FF"/>
      <name val="Arial"/>
      <family val="2"/>
    </font>
    <font>
      <sz val="12"/>
      <color rgb="FF0000FF"/>
      <name val="Arial"/>
      <family val="2"/>
    </font>
    <font>
      <sz val="10"/>
      <color rgb="FF0000FF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5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rgb="FFD3D3D3"/>
      </left>
      <right style="hair">
        <color rgb="FFD3D3D3"/>
      </right>
      <top style="hair">
        <color rgb="FFD3D3D3"/>
      </top>
      <bottom style="hair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rgb="FFD3D3D3"/>
      </top>
      <bottom style="hair">
        <color rgb="FFD3D3D3"/>
      </bottom>
      <diagonal/>
    </border>
    <border>
      <left style="medium">
        <color indexed="64"/>
      </left>
      <right style="medium">
        <color indexed="64"/>
      </right>
      <top style="hair">
        <color rgb="FFD3D3D3"/>
      </top>
      <bottom style="medium">
        <color rgb="FFD3D3D3"/>
      </bottom>
      <diagonal/>
    </border>
    <border>
      <left style="hair">
        <color rgb="FFD3D3D3"/>
      </left>
      <right style="hair">
        <color rgb="FFD3D3D3"/>
      </right>
      <top style="medium">
        <color rgb="FFD3D3D3"/>
      </top>
      <bottom style="hair">
        <color rgb="FFD3D3D3"/>
      </bottom>
      <diagonal/>
    </border>
    <border>
      <left style="hair">
        <color rgb="FFD3D3D3"/>
      </left>
      <right style="hair">
        <color rgb="FFD3D3D3"/>
      </right>
      <top style="hair">
        <color rgb="FFD3D3D3"/>
      </top>
      <bottom style="medium">
        <color rgb="FFD3D3D3"/>
      </bottom>
      <diagonal/>
    </border>
    <border>
      <left style="medium">
        <color indexed="64"/>
      </left>
      <right style="medium">
        <color indexed="64"/>
      </right>
      <top style="hair">
        <color rgb="FFD3D3D3"/>
      </top>
      <bottom style="hair">
        <color rgb="FFD3D3D3"/>
      </bottom>
      <diagonal/>
    </border>
    <border>
      <left style="hair">
        <color rgb="FFD3D3D3"/>
      </left>
      <right style="medium">
        <color indexed="64"/>
      </right>
      <top style="hair">
        <color rgb="FFD3D3D3"/>
      </top>
      <bottom style="hair">
        <color rgb="FFD3D3D3"/>
      </bottom>
      <diagonal/>
    </border>
    <border>
      <left style="medium">
        <color indexed="64"/>
      </left>
      <right style="hair">
        <color rgb="FFD3D3D3"/>
      </right>
      <top style="hair">
        <color rgb="FFD3D3D3"/>
      </top>
      <bottom style="hair">
        <color rgb="FFD3D3D3"/>
      </bottom>
      <diagonal/>
    </border>
    <border>
      <left style="hair">
        <color rgb="FFD3D3D3"/>
      </left>
      <right style="medium">
        <color indexed="64"/>
      </right>
      <top style="hair">
        <color rgb="FFD3D3D3"/>
      </top>
      <bottom style="medium">
        <color rgb="FFD3D3D3"/>
      </bottom>
      <diagonal/>
    </border>
    <border>
      <left style="medium">
        <color indexed="64"/>
      </left>
      <right style="hair">
        <color rgb="FFD3D3D3"/>
      </right>
      <top style="hair">
        <color rgb="FFD3D3D3"/>
      </top>
      <bottom style="medium">
        <color rgb="FFD3D3D3"/>
      </bottom>
      <diagonal/>
    </border>
    <border>
      <left style="hair">
        <color rgb="FFD3D3D3"/>
      </left>
      <right style="medium">
        <color indexed="64"/>
      </right>
      <top style="medium">
        <color rgb="FFD3D3D3"/>
      </top>
      <bottom style="hair">
        <color rgb="FFD3D3D3"/>
      </bottom>
      <diagonal/>
    </border>
    <border>
      <left style="medium">
        <color indexed="64"/>
      </left>
      <right style="hair">
        <color rgb="FFD3D3D3"/>
      </right>
      <top style="medium">
        <color rgb="FFD3D3D3"/>
      </top>
      <bottom style="hair">
        <color rgb="FFD3D3D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5" fillId="2" borderId="3" xfId="0" applyNumberFormat="1" applyFont="1" applyFill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5" fillId="2" borderId="7" xfId="0" applyNumberFormat="1" applyFont="1" applyFill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164" fontId="5" fillId="2" borderId="9" xfId="0" applyNumberFormat="1" applyFont="1" applyFill="1" applyBorder="1" applyAlignment="1" applyProtection="1">
      <alignment vertical="center" wrapText="1"/>
      <protection locked="0"/>
    </xf>
    <xf numFmtId="164" fontId="5" fillId="2" borderId="6" xfId="0" applyNumberFormat="1" applyFont="1" applyFill="1" applyBorder="1" applyAlignment="1" applyProtection="1">
      <alignment vertical="center" wrapText="1"/>
      <protection locked="0"/>
    </xf>
    <xf numFmtId="164" fontId="5" fillId="0" borderId="6" xfId="0" applyNumberFormat="1" applyFont="1" applyBorder="1" applyAlignment="1" applyProtection="1">
      <alignment vertical="center" wrapText="1"/>
      <protection locked="0"/>
    </xf>
    <xf numFmtId="164" fontId="5" fillId="0" borderId="7" xfId="0" applyNumberFormat="1" applyFont="1" applyBorder="1" applyAlignment="1" applyProtection="1">
      <alignment vertical="center" wrapText="1"/>
      <protection locked="0"/>
    </xf>
    <xf numFmtId="164" fontId="5" fillId="2" borderId="11" xfId="0" applyNumberFormat="1" applyFont="1" applyFill="1" applyBorder="1" applyAlignment="1" applyProtection="1">
      <alignment vertical="center" wrapText="1"/>
      <protection locked="0"/>
    </xf>
    <xf numFmtId="0" fontId="3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/>
    </xf>
    <xf numFmtId="164" fontId="5" fillId="0" borderId="12" xfId="0" applyNumberFormat="1" applyFont="1" applyBorder="1" applyAlignment="1" applyProtection="1">
      <alignment vertical="center" wrapText="1"/>
      <protection locked="0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5" fillId="0" borderId="14" xfId="0" applyNumberFormat="1" applyFont="1" applyBorder="1" applyAlignment="1" applyProtection="1">
      <alignment vertical="center" wrapText="1"/>
      <protection locked="0"/>
    </xf>
    <xf numFmtId="164" fontId="5" fillId="0" borderId="10" xfId="0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>
      <alignment horizontal="right" vertical="center"/>
    </xf>
    <xf numFmtId="165" fontId="5" fillId="0" borderId="12" xfId="0" applyNumberFormat="1" applyFont="1" applyBorder="1" applyAlignment="1" applyProtection="1">
      <alignment vertical="center" wrapText="1"/>
      <protection locked="0"/>
    </xf>
    <xf numFmtId="49" fontId="2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164" fontId="5" fillId="2" borderId="13" xfId="0" applyNumberFormat="1" applyFont="1" applyFill="1" applyBorder="1" applyAlignment="1" applyProtection="1">
      <alignment vertical="center" wrapText="1"/>
      <protection locked="0"/>
    </xf>
    <xf numFmtId="0" fontId="10" fillId="0" borderId="8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/>
    </xf>
    <xf numFmtId="0" fontId="10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right" vertical="center"/>
    </xf>
    <xf numFmtId="164" fontId="12" fillId="3" borderId="14" xfId="0" applyNumberFormat="1" applyFont="1" applyFill="1" applyBorder="1" applyAlignment="1" applyProtection="1">
      <alignment vertical="center" wrapText="1"/>
    </xf>
    <xf numFmtId="164" fontId="12" fillId="3" borderId="6" xfId="0" applyNumberFormat="1" applyFont="1" applyFill="1" applyBorder="1" applyAlignment="1" applyProtection="1">
      <alignment vertical="center" wrapText="1"/>
    </xf>
    <xf numFmtId="164" fontId="12" fillId="3" borderId="13" xfId="0" applyNumberFormat="1" applyFont="1" applyFill="1" applyBorder="1" applyAlignment="1" applyProtection="1">
      <alignment vertical="center" wrapText="1"/>
    </xf>
    <xf numFmtId="164" fontId="12" fillId="3" borderId="10" xfId="0" applyNumberFormat="1" applyFont="1" applyFill="1" applyBorder="1" applyAlignment="1" applyProtection="1">
      <alignment vertical="center" wrapText="1"/>
    </xf>
    <xf numFmtId="164" fontId="12" fillId="3" borderId="3" xfId="0" applyNumberFormat="1" applyFont="1" applyFill="1" applyBorder="1" applyAlignment="1" applyProtection="1">
      <alignment vertical="center" wrapText="1"/>
    </xf>
    <xf numFmtId="164" fontId="12" fillId="3" borderId="9" xfId="0" applyNumberFormat="1" applyFont="1" applyFill="1" applyBorder="1" applyAlignment="1" applyProtection="1">
      <alignment vertical="center" wrapText="1"/>
    </xf>
    <xf numFmtId="164" fontId="12" fillId="3" borderId="10" xfId="0" applyNumberFormat="1" applyFont="1" applyFill="1" applyBorder="1" applyAlignment="1" applyProtection="1">
      <alignment vertical="center" wrapText="1"/>
      <protection locked="0"/>
    </xf>
    <xf numFmtId="164" fontId="12" fillId="3" borderId="3" xfId="0" applyNumberFormat="1" applyFont="1" applyFill="1" applyBorder="1" applyAlignment="1" applyProtection="1">
      <alignment vertical="center" wrapText="1"/>
      <protection locked="0"/>
    </xf>
    <xf numFmtId="164" fontId="12" fillId="3" borderId="9" xfId="0" applyNumberFormat="1" applyFont="1" applyFill="1" applyBorder="1" applyAlignment="1" applyProtection="1">
      <alignment vertical="center" wrapText="1"/>
      <protection locked="0"/>
    </xf>
    <xf numFmtId="164" fontId="12" fillId="3" borderId="12" xfId="0" applyNumberFormat="1" applyFont="1" applyFill="1" applyBorder="1" applyAlignment="1" applyProtection="1">
      <alignment vertical="center" wrapText="1"/>
      <protection locked="0"/>
    </xf>
    <xf numFmtId="164" fontId="12" fillId="3" borderId="7" xfId="0" applyNumberFormat="1" applyFont="1" applyFill="1" applyBorder="1" applyAlignment="1" applyProtection="1">
      <alignment vertical="center" wrapText="1"/>
    </xf>
    <xf numFmtId="164" fontId="12" fillId="3" borderId="7" xfId="0" applyNumberFormat="1" applyFont="1" applyFill="1" applyBorder="1" applyAlignment="1" applyProtection="1">
      <alignment vertical="center" wrapText="1"/>
      <protection locked="0"/>
    </xf>
    <xf numFmtId="164" fontId="12" fillId="3" borderId="11" xfId="0" applyNumberFormat="1" applyFont="1" applyFill="1" applyBorder="1" applyAlignment="1" applyProtection="1">
      <alignment vertical="center" wrapText="1"/>
      <protection locked="0"/>
    </xf>
    <xf numFmtId="0" fontId="14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vertical="center"/>
    </xf>
    <xf numFmtId="49" fontId="14" fillId="3" borderId="0" xfId="0" applyNumberFormat="1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6" fillId="3" borderId="0" xfId="0" applyFont="1" applyFill="1"/>
    <xf numFmtId="0" fontId="18" fillId="3" borderId="0" xfId="0" applyFont="1" applyFill="1" applyAlignment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/>
    </xf>
    <xf numFmtId="0" fontId="20" fillId="3" borderId="4" xfId="0" applyFont="1" applyFill="1" applyBorder="1" applyAlignment="1">
      <alignment horizontal="left" vertical="center"/>
    </xf>
    <xf numFmtId="166" fontId="12" fillId="3" borderId="14" xfId="0" applyNumberFormat="1" applyFont="1" applyFill="1" applyBorder="1" applyAlignment="1" applyProtection="1">
      <alignment vertical="center" wrapText="1"/>
    </xf>
    <xf numFmtId="166" fontId="12" fillId="3" borderId="6" xfId="0" applyNumberFormat="1" applyFont="1" applyFill="1" applyBorder="1" applyAlignment="1" applyProtection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vertical="center"/>
    </xf>
    <xf numFmtId="0" fontId="20" fillId="3" borderId="8" xfId="0" applyFont="1" applyFill="1" applyBorder="1" applyAlignment="1">
      <alignment horizontal="left" vertical="center"/>
    </xf>
    <xf numFmtId="166" fontId="12" fillId="3" borderId="10" xfId="0" applyNumberFormat="1" applyFont="1" applyFill="1" applyBorder="1" applyAlignment="1" applyProtection="1">
      <alignment vertical="center" wrapText="1"/>
    </xf>
    <xf numFmtId="166" fontId="12" fillId="3" borderId="3" xfId="0" applyNumberFormat="1" applyFont="1" applyFill="1" applyBorder="1" applyAlignment="1" applyProtection="1">
      <alignment vertical="center" wrapText="1"/>
    </xf>
    <xf numFmtId="0" fontId="21" fillId="3" borderId="8" xfId="0" applyFont="1" applyFill="1" applyBorder="1" applyAlignment="1">
      <alignment vertical="center" wrapText="1"/>
    </xf>
    <xf numFmtId="0" fontId="20" fillId="3" borderId="8" xfId="0" applyFont="1" applyFill="1" applyBorder="1" applyAlignment="1">
      <alignment horizontal="right" vertical="center"/>
    </xf>
    <xf numFmtId="0" fontId="14" fillId="3" borderId="5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vertical="center"/>
    </xf>
    <xf numFmtId="0" fontId="20" fillId="3" borderId="5" xfId="0" applyFont="1" applyFill="1" applyBorder="1" applyAlignment="1">
      <alignment horizontal="left" vertical="center"/>
    </xf>
    <xf numFmtId="166" fontId="12" fillId="3" borderId="12" xfId="0" applyNumberFormat="1" applyFont="1" applyFill="1" applyBorder="1" applyAlignment="1" applyProtection="1">
      <alignment vertical="center" wrapText="1"/>
      <protection locked="0"/>
    </xf>
    <xf numFmtId="166" fontId="12" fillId="3" borderId="7" xfId="0" applyNumberFormat="1" applyFont="1" applyFill="1" applyBorder="1" applyAlignment="1" applyProtection="1">
      <alignment vertical="center" wrapText="1"/>
    </xf>
    <xf numFmtId="166" fontId="12" fillId="3" borderId="7" xfId="0" applyNumberFormat="1" applyFont="1" applyFill="1" applyBorder="1" applyAlignment="1" applyProtection="1">
      <alignment vertical="center" wrapText="1"/>
      <protection locked="0"/>
    </xf>
    <xf numFmtId="0" fontId="15" fillId="3" borderId="1" xfId="0" applyFont="1" applyFill="1" applyBorder="1" applyAlignment="1">
      <alignment vertical="center"/>
    </xf>
    <xf numFmtId="0" fontId="14" fillId="3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165" fontId="12" fillId="3" borderId="6" xfId="0" applyNumberFormat="1" applyFont="1" applyFill="1" applyBorder="1" applyAlignment="1" applyProtection="1">
      <alignment vertical="center" wrapText="1"/>
    </xf>
    <xf numFmtId="165" fontId="12" fillId="3" borderId="13" xfId="0" applyNumberFormat="1" applyFont="1" applyFill="1" applyBorder="1" applyAlignment="1" applyProtection="1">
      <alignment vertical="center" wrapText="1"/>
    </xf>
    <xf numFmtId="16" fontId="21" fillId="3" borderId="8" xfId="0" applyNumberFormat="1" applyFont="1" applyFill="1" applyBorder="1" applyAlignment="1">
      <alignment vertical="center" wrapText="1"/>
    </xf>
    <xf numFmtId="165" fontId="12" fillId="3" borderId="3" xfId="0" applyNumberFormat="1" applyFont="1" applyFill="1" applyBorder="1" applyAlignment="1" applyProtection="1">
      <alignment vertical="center" wrapText="1"/>
      <protection locked="0"/>
    </xf>
    <xf numFmtId="165" fontId="12" fillId="3" borderId="9" xfId="0" applyNumberFormat="1" applyFont="1" applyFill="1" applyBorder="1" applyAlignment="1" applyProtection="1">
      <alignment vertical="center" wrapText="1"/>
      <protection locked="0"/>
    </xf>
    <xf numFmtId="165" fontId="12" fillId="3" borderId="3" xfId="0" applyNumberFormat="1" applyFont="1" applyFill="1" applyBorder="1" applyAlignment="1" applyProtection="1">
      <alignment vertical="center" wrapText="1"/>
    </xf>
    <xf numFmtId="165" fontId="12" fillId="3" borderId="9" xfId="0" applyNumberFormat="1" applyFont="1" applyFill="1" applyBorder="1" applyAlignment="1" applyProtection="1">
      <alignment vertical="center" wrapText="1"/>
    </xf>
    <xf numFmtId="0" fontId="21" fillId="3" borderId="5" xfId="0" applyFont="1" applyFill="1" applyBorder="1" applyAlignment="1">
      <alignment vertical="center" wrapText="1"/>
    </xf>
    <xf numFmtId="0" fontId="20" fillId="3" borderId="5" xfId="0" applyFont="1" applyFill="1" applyBorder="1" applyAlignment="1">
      <alignment horizontal="right" vertical="center"/>
    </xf>
    <xf numFmtId="165" fontId="12" fillId="3" borderId="7" xfId="0" applyNumberFormat="1" applyFont="1" applyFill="1" applyBorder="1" applyAlignment="1" applyProtection="1">
      <alignment vertical="center" wrapText="1"/>
      <protection locked="0"/>
    </xf>
    <xf numFmtId="165" fontId="12" fillId="3" borderId="11" xfId="0" applyNumberFormat="1" applyFont="1" applyFill="1" applyBorder="1" applyAlignment="1" applyProtection="1">
      <alignment vertical="center" wrapText="1"/>
      <protection locked="0"/>
    </xf>
    <xf numFmtId="0" fontId="16" fillId="2" borderId="0" xfId="0" applyFont="1" applyFill="1"/>
    <xf numFmtId="0" fontId="0" fillId="2" borderId="0" xfId="0" applyFill="1"/>
    <xf numFmtId="0" fontId="0" fillId="0" borderId="0" xfId="0" applyAlignment="1">
      <alignment horizontal="center"/>
    </xf>
    <xf numFmtId="0" fontId="22" fillId="0" borderId="15" xfId="0" applyFont="1" applyBorder="1" applyAlignment="1">
      <alignment horizontal="justify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justify" vertical="center" wrapText="1"/>
    </xf>
    <xf numFmtId="0" fontId="23" fillId="0" borderId="18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justify" vertical="center" wrapText="1"/>
    </xf>
    <xf numFmtId="0" fontId="23" fillId="0" borderId="19" xfId="0" applyFont="1" applyBorder="1" applyAlignment="1">
      <alignment horizontal="center"/>
    </xf>
    <xf numFmtId="0" fontId="22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17" fillId="3" borderId="0" xfId="0" applyFont="1" applyFill="1" applyAlignment="1">
      <alignment vertical="top" wrapText="1"/>
    </xf>
    <xf numFmtId="0" fontId="13" fillId="3" borderId="0" xfId="0" applyFont="1" applyFill="1" applyAlignment="1">
      <alignment vertical="top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0" fillId="0" borderId="16" xfId="0" applyBorder="1"/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5"/>
  <sheetViews>
    <sheetView zoomScale="75" zoomScaleNormal="75" workbookViewId="0">
      <selection activeCell="I15" sqref="I15"/>
    </sheetView>
  </sheetViews>
  <sheetFormatPr defaultColWidth="8.85546875" defaultRowHeight="14.25" x14ac:dyDescent="0.25"/>
  <cols>
    <col min="1" max="1" width="0.85546875" style="25" customWidth="1"/>
    <col min="2" max="2" width="8.85546875" style="25" hidden="1" customWidth="1"/>
    <col min="3" max="3" width="41.85546875" style="25" customWidth="1"/>
    <col min="4" max="4" width="11" style="25" customWidth="1"/>
    <col min="5" max="5" width="12.85546875" style="25" customWidth="1"/>
    <col min="6" max="13" width="24.85546875" style="25" customWidth="1"/>
    <col min="14" max="16384" width="8.85546875" style="25"/>
  </cols>
  <sheetData>
    <row r="1" spans="2:13" ht="31.5" customHeight="1" x14ac:dyDescent="0.25">
      <c r="C1" s="103" t="s">
        <v>343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2:13" ht="29.85" customHeight="1" x14ac:dyDescent="0.25">
      <c r="C2" s="101" t="s">
        <v>341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2:13" ht="15.75" x14ac:dyDescent="0.25">
      <c r="C3" s="28" t="s">
        <v>0</v>
      </c>
      <c r="E3" s="31" t="s">
        <v>25</v>
      </c>
    </row>
    <row r="4" spans="2:13" ht="15.75" x14ac:dyDescent="0.25">
      <c r="C4" s="28" t="s">
        <v>1</v>
      </c>
      <c r="E4" s="31"/>
      <c r="F4" s="24" t="s">
        <v>27</v>
      </c>
    </row>
    <row r="6" spans="2:13" ht="26.1" customHeight="1" x14ac:dyDescent="0.25">
      <c r="C6" s="102" t="s">
        <v>2</v>
      </c>
      <c r="D6" s="102"/>
      <c r="E6" s="102"/>
      <c r="F6" s="102"/>
      <c r="G6" s="102"/>
      <c r="H6" s="102"/>
      <c r="I6" s="102"/>
      <c r="J6" s="102"/>
      <c r="K6" s="102"/>
      <c r="L6" s="102"/>
      <c r="M6" s="102"/>
    </row>
    <row r="7" spans="2:13" s="8" customFormat="1" ht="8.25" x14ac:dyDescent="0.25"/>
    <row r="8" spans="2:13" s="8" customFormat="1" ht="8.25" x14ac:dyDescent="0.25"/>
    <row r="9" spans="2:13" s="8" customFormat="1" ht="8.25" x14ac:dyDescent="0.25"/>
    <row r="10" spans="2:13" s="9" customFormat="1" ht="78.75" x14ac:dyDescent="0.25">
      <c r="B10" s="2"/>
      <c r="C10" s="2" t="s">
        <v>3</v>
      </c>
      <c r="D10" s="2"/>
      <c r="E10" s="2" t="s">
        <v>26</v>
      </c>
      <c r="F10" s="2" t="s">
        <v>30</v>
      </c>
      <c r="G10" s="2" t="s">
        <v>32</v>
      </c>
      <c r="H10" s="2" t="s">
        <v>35</v>
      </c>
      <c r="I10" s="2" t="s">
        <v>38</v>
      </c>
      <c r="J10" s="2" t="s">
        <v>41</v>
      </c>
      <c r="K10" s="2" t="s">
        <v>44</v>
      </c>
      <c r="L10" s="2" t="s">
        <v>47</v>
      </c>
      <c r="M10" s="2" t="s">
        <v>49</v>
      </c>
    </row>
    <row r="11" spans="2:13" s="7" customFormat="1" ht="12" x14ac:dyDescent="0.25">
      <c r="B11" s="3"/>
      <c r="C11" s="3"/>
      <c r="D11" s="3"/>
      <c r="E11" s="3"/>
      <c r="F11" s="3" t="s">
        <v>28</v>
      </c>
      <c r="G11" s="3" t="s">
        <v>33</v>
      </c>
      <c r="H11" s="3" t="s">
        <v>36</v>
      </c>
      <c r="I11" s="3" t="s">
        <v>39</v>
      </c>
      <c r="J11" s="3" t="s">
        <v>42</v>
      </c>
      <c r="K11" s="3" t="s">
        <v>45</v>
      </c>
      <c r="L11" s="3" t="s">
        <v>48</v>
      </c>
      <c r="M11" s="3" t="s">
        <v>50</v>
      </c>
    </row>
    <row r="12" spans="2:13" ht="18" x14ac:dyDescent="0.25">
      <c r="B12" s="5"/>
      <c r="C12" s="15" t="s">
        <v>4</v>
      </c>
      <c r="D12" s="5"/>
      <c r="E12" s="11">
        <v>10</v>
      </c>
      <c r="F12" s="37">
        <f>F13+F17+F19</f>
        <v>2047</v>
      </c>
      <c r="G12" s="38">
        <f t="shared" ref="G12:M12" si="0">G13+G17+G19</f>
        <v>941</v>
      </c>
      <c r="H12" s="38">
        <f>H13+H17+H19</f>
        <v>1105</v>
      </c>
      <c r="I12" s="38">
        <f>I13+I17+I19</f>
        <v>855</v>
      </c>
      <c r="J12" s="38">
        <f t="shared" si="0"/>
        <v>87</v>
      </c>
      <c r="K12" s="38">
        <f t="shared" si="0"/>
        <v>1338</v>
      </c>
      <c r="L12" s="38">
        <f t="shared" si="0"/>
        <v>1</v>
      </c>
      <c r="M12" s="39">
        <f t="shared" si="0"/>
        <v>34</v>
      </c>
    </row>
    <row r="13" spans="2:13" ht="31.5" x14ac:dyDescent="0.25">
      <c r="B13" s="13"/>
      <c r="C13" s="21" t="s">
        <v>5</v>
      </c>
      <c r="D13" s="13"/>
      <c r="E13" s="22">
        <v>20</v>
      </c>
      <c r="F13" s="40">
        <f>F14+F15+F16</f>
        <v>2043</v>
      </c>
      <c r="G13" s="41">
        <f>G14+G15+G16</f>
        <v>939</v>
      </c>
      <c r="H13" s="41">
        <f t="shared" ref="H13:M13" si="1">H14+H15+H16</f>
        <v>1104</v>
      </c>
      <c r="I13" s="41">
        <f t="shared" si="1"/>
        <v>855</v>
      </c>
      <c r="J13" s="41">
        <f t="shared" si="1"/>
        <v>87</v>
      </c>
      <c r="K13" s="41">
        <f>K14+K15+K16</f>
        <v>1338</v>
      </c>
      <c r="L13" s="41">
        <f t="shared" si="1"/>
        <v>1</v>
      </c>
      <c r="M13" s="42">
        <f t="shared" si="1"/>
        <v>31</v>
      </c>
    </row>
    <row r="14" spans="2:13" ht="31.5" x14ac:dyDescent="0.25">
      <c r="B14" s="13"/>
      <c r="C14" s="21" t="s">
        <v>6</v>
      </c>
      <c r="D14" s="13"/>
      <c r="E14" s="22">
        <v>21</v>
      </c>
      <c r="F14" s="43">
        <v>583</v>
      </c>
      <c r="G14" s="44">
        <v>190</v>
      </c>
      <c r="H14" s="44">
        <v>393</v>
      </c>
      <c r="I14" s="44">
        <v>176</v>
      </c>
      <c r="J14" s="44">
        <v>21</v>
      </c>
      <c r="K14" s="44">
        <v>330</v>
      </c>
      <c r="L14" s="44"/>
      <c r="M14" s="45">
        <v>16</v>
      </c>
    </row>
    <row r="15" spans="2:13" ht="31.5" x14ac:dyDescent="0.25">
      <c r="B15" s="13"/>
      <c r="C15" s="21" t="s">
        <v>7</v>
      </c>
      <c r="D15" s="13"/>
      <c r="E15" s="22">
        <v>22</v>
      </c>
      <c r="F15" s="43">
        <v>1460</v>
      </c>
      <c r="G15" s="44">
        <v>749</v>
      </c>
      <c r="H15" s="44">
        <v>711</v>
      </c>
      <c r="I15" s="44">
        <v>679</v>
      </c>
      <c r="J15" s="44">
        <v>66</v>
      </c>
      <c r="K15" s="44">
        <v>1008</v>
      </c>
      <c r="L15" s="44">
        <v>1</v>
      </c>
      <c r="M15" s="45">
        <v>15</v>
      </c>
    </row>
    <row r="16" spans="2:13" ht="31.5" x14ac:dyDescent="0.25">
      <c r="B16" s="13"/>
      <c r="C16" s="21" t="s">
        <v>8</v>
      </c>
      <c r="D16" s="13"/>
      <c r="E16" s="22">
        <v>23</v>
      </c>
      <c r="F16" s="43"/>
      <c r="G16" s="44"/>
      <c r="H16" s="44"/>
      <c r="I16" s="44"/>
      <c r="J16" s="44"/>
      <c r="K16" s="44"/>
      <c r="L16" s="44"/>
      <c r="M16" s="45"/>
    </row>
    <row r="17" spans="2:13" ht="31.5" x14ac:dyDescent="0.25">
      <c r="B17" s="13"/>
      <c r="C17" s="21" t="s">
        <v>9</v>
      </c>
      <c r="D17" s="13"/>
      <c r="E17" s="22">
        <v>30</v>
      </c>
      <c r="F17" s="40">
        <f t="shared" ref="F17:M17" si="2">F18</f>
        <v>3</v>
      </c>
      <c r="G17" s="41">
        <f t="shared" si="2"/>
        <v>2</v>
      </c>
      <c r="H17" s="41">
        <f t="shared" si="2"/>
        <v>1</v>
      </c>
      <c r="I17" s="41">
        <f t="shared" si="2"/>
        <v>0</v>
      </c>
      <c r="J17" s="41">
        <f t="shared" si="2"/>
        <v>0</v>
      </c>
      <c r="K17" s="41">
        <f t="shared" si="2"/>
        <v>0</v>
      </c>
      <c r="L17" s="41">
        <f t="shared" si="2"/>
        <v>0</v>
      </c>
      <c r="M17" s="42">
        <f t="shared" si="2"/>
        <v>2</v>
      </c>
    </row>
    <row r="18" spans="2:13" ht="31.5" x14ac:dyDescent="0.25">
      <c r="B18" s="13"/>
      <c r="C18" s="21" t="s">
        <v>10</v>
      </c>
      <c r="D18" s="13"/>
      <c r="E18" s="22">
        <v>31</v>
      </c>
      <c r="F18" s="43">
        <v>3</v>
      </c>
      <c r="G18" s="44">
        <v>2</v>
      </c>
      <c r="H18" s="44">
        <v>1</v>
      </c>
      <c r="I18" s="44"/>
      <c r="J18" s="44"/>
      <c r="K18" s="44"/>
      <c r="L18" s="44"/>
      <c r="M18" s="45">
        <v>2</v>
      </c>
    </row>
    <row r="19" spans="2:13" ht="31.5" x14ac:dyDescent="0.25">
      <c r="B19" s="13"/>
      <c r="C19" s="21" t="s">
        <v>11</v>
      </c>
      <c r="D19" s="13"/>
      <c r="E19" s="22">
        <v>40</v>
      </c>
      <c r="F19" s="40">
        <f t="shared" ref="F19:M19" si="3">F20+F21+F22+F23+F24+F25+F26+F27+F28</f>
        <v>1</v>
      </c>
      <c r="G19" s="41">
        <f t="shared" si="3"/>
        <v>0</v>
      </c>
      <c r="H19" s="41">
        <f t="shared" si="3"/>
        <v>0</v>
      </c>
      <c r="I19" s="41">
        <f t="shared" si="3"/>
        <v>0</v>
      </c>
      <c r="J19" s="41">
        <f t="shared" si="3"/>
        <v>0</v>
      </c>
      <c r="K19" s="41">
        <f t="shared" si="3"/>
        <v>0</v>
      </c>
      <c r="L19" s="41">
        <f t="shared" si="3"/>
        <v>0</v>
      </c>
      <c r="M19" s="42">
        <f t="shared" si="3"/>
        <v>1</v>
      </c>
    </row>
    <row r="20" spans="2:13" ht="31.5" x14ac:dyDescent="0.25">
      <c r="B20" s="13"/>
      <c r="C20" s="21" t="s">
        <v>12</v>
      </c>
      <c r="D20" s="13"/>
      <c r="E20" s="22">
        <v>41</v>
      </c>
      <c r="F20" s="43">
        <v>1</v>
      </c>
      <c r="G20" s="41">
        <f t="shared" ref="G20:J28" si="4">(0)</f>
        <v>0</v>
      </c>
      <c r="H20" s="41">
        <f t="shared" si="4"/>
        <v>0</v>
      </c>
      <c r="I20" s="41">
        <f t="shared" si="4"/>
        <v>0</v>
      </c>
      <c r="J20" s="41">
        <f t="shared" si="4"/>
        <v>0</v>
      </c>
      <c r="K20" s="44"/>
      <c r="L20" s="44"/>
      <c r="M20" s="45">
        <v>1</v>
      </c>
    </row>
    <row r="21" spans="2:13" ht="31.5" x14ac:dyDescent="0.25">
      <c r="B21" s="13"/>
      <c r="C21" s="21" t="s">
        <v>13</v>
      </c>
      <c r="D21" s="13"/>
      <c r="E21" s="22">
        <v>42</v>
      </c>
      <c r="F21" s="43"/>
      <c r="G21" s="41">
        <f t="shared" si="4"/>
        <v>0</v>
      </c>
      <c r="H21" s="41">
        <f t="shared" si="4"/>
        <v>0</v>
      </c>
      <c r="I21" s="41">
        <f t="shared" si="4"/>
        <v>0</v>
      </c>
      <c r="J21" s="41">
        <f t="shared" si="4"/>
        <v>0</v>
      </c>
      <c r="K21" s="44"/>
      <c r="L21" s="44"/>
      <c r="M21" s="45"/>
    </row>
    <row r="22" spans="2:13" ht="31.5" x14ac:dyDescent="0.25">
      <c r="B22" s="13"/>
      <c r="C22" s="21" t="s">
        <v>14</v>
      </c>
      <c r="D22" s="13"/>
      <c r="E22" s="22">
        <v>43</v>
      </c>
      <c r="F22" s="43"/>
      <c r="G22" s="41">
        <f t="shared" si="4"/>
        <v>0</v>
      </c>
      <c r="H22" s="41">
        <f t="shared" si="4"/>
        <v>0</v>
      </c>
      <c r="I22" s="41">
        <f t="shared" si="4"/>
        <v>0</v>
      </c>
      <c r="J22" s="41">
        <f t="shared" si="4"/>
        <v>0</v>
      </c>
      <c r="K22" s="44"/>
      <c r="L22" s="44"/>
      <c r="M22" s="45"/>
    </row>
    <row r="23" spans="2:13" ht="31.5" x14ac:dyDescent="0.25">
      <c r="B23" s="13"/>
      <c r="C23" s="21" t="s">
        <v>15</v>
      </c>
      <c r="D23" s="13"/>
      <c r="E23" s="22">
        <v>44</v>
      </c>
      <c r="F23" s="43"/>
      <c r="G23" s="41">
        <f t="shared" si="4"/>
        <v>0</v>
      </c>
      <c r="H23" s="41">
        <f t="shared" si="4"/>
        <v>0</v>
      </c>
      <c r="I23" s="41">
        <f t="shared" si="4"/>
        <v>0</v>
      </c>
      <c r="J23" s="41">
        <f t="shared" si="4"/>
        <v>0</v>
      </c>
      <c r="K23" s="44"/>
      <c r="L23" s="44"/>
      <c r="M23" s="45"/>
    </row>
    <row r="24" spans="2:13" ht="31.5" x14ac:dyDescent="0.25">
      <c r="B24" s="13"/>
      <c r="C24" s="21" t="s">
        <v>16</v>
      </c>
      <c r="D24" s="13"/>
      <c r="E24" s="22">
        <v>45</v>
      </c>
      <c r="F24" s="43"/>
      <c r="G24" s="41">
        <f t="shared" si="4"/>
        <v>0</v>
      </c>
      <c r="H24" s="41">
        <f t="shared" si="4"/>
        <v>0</v>
      </c>
      <c r="I24" s="41">
        <f t="shared" si="4"/>
        <v>0</v>
      </c>
      <c r="J24" s="41">
        <f t="shared" si="4"/>
        <v>0</v>
      </c>
      <c r="K24" s="44"/>
      <c r="L24" s="44"/>
      <c r="M24" s="45"/>
    </row>
    <row r="25" spans="2:13" ht="31.5" x14ac:dyDescent="0.25">
      <c r="B25" s="13"/>
      <c r="C25" s="21" t="s">
        <v>17</v>
      </c>
      <c r="D25" s="13"/>
      <c r="E25" s="22">
        <v>46</v>
      </c>
      <c r="F25" s="43"/>
      <c r="G25" s="41">
        <f t="shared" si="4"/>
        <v>0</v>
      </c>
      <c r="H25" s="41">
        <f t="shared" si="4"/>
        <v>0</v>
      </c>
      <c r="I25" s="41">
        <f t="shared" si="4"/>
        <v>0</v>
      </c>
      <c r="J25" s="41">
        <f t="shared" si="4"/>
        <v>0</v>
      </c>
      <c r="K25" s="44"/>
      <c r="L25" s="44"/>
      <c r="M25" s="45"/>
    </row>
    <row r="26" spans="2:13" ht="31.5" x14ac:dyDescent="0.25">
      <c r="B26" s="13"/>
      <c r="C26" s="21" t="s">
        <v>18</v>
      </c>
      <c r="D26" s="13"/>
      <c r="E26" s="22">
        <v>47</v>
      </c>
      <c r="F26" s="43"/>
      <c r="G26" s="41">
        <f t="shared" si="4"/>
        <v>0</v>
      </c>
      <c r="H26" s="41">
        <f t="shared" si="4"/>
        <v>0</v>
      </c>
      <c r="I26" s="41">
        <f t="shared" si="4"/>
        <v>0</v>
      </c>
      <c r="J26" s="41">
        <f t="shared" si="4"/>
        <v>0</v>
      </c>
      <c r="K26" s="44"/>
      <c r="L26" s="44"/>
      <c r="M26" s="45"/>
    </row>
    <row r="27" spans="2:13" ht="31.5" x14ac:dyDescent="0.25">
      <c r="B27" s="13"/>
      <c r="C27" s="21" t="s">
        <v>19</v>
      </c>
      <c r="D27" s="13"/>
      <c r="E27" s="22">
        <v>48</v>
      </c>
      <c r="F27" s="43"/>
      <c r="G27" s="41">
        <f t="shared" si="4"/>
        <v>0</v>
      </c>
      <c r="H27" s="41">
        <f t="shared" si="4"/>
        <v>0</v>
      </c>
      <c r="I27" s="41">
        <f t="shared" si="4"/>
        <v>0</v>
      </c>
      <c r="J27" s="41">
        <f t="shared" si="4"/>
        <v>0</v>
      </c>
      <c r="K27" s="44"/>
      <c r="L27" s="44"/>
      <c r="M27" s="45"/>
    </row>
    <row r="28" spans="2:13" ht="31.5" x14ac:dyDescent="0.25">
      <c r="B28" s="6"/>
      <c r="C28" s="12" t="s">
        <v>20</v>
      </c>
      <c r="D28" s="6"/>
      <c r="E28" s="14">
        <v>49</v>
      </c>
      <c r="F28" s="46"/>
      <c r="G28" s="47">
        <f t="shared" si="4"/>
        <v>0</v>
      </c>
      <c r="H28" s="47">
        <f t="shared" si="4"/>
        <v>0</v>
      </c>
      <c r="I28" s="47">
        <f t="shared" si="4"/>
        <v>0</v>
      </c>
      <c r="J28" s="47">
        <f t="shared" si="4"/>
        <v>0</v>
      </c>
      <c r="K28" s="48"/>
      <c r="L28" s="48"/>
      <c r="M28" s="49"/>
    </row>
    <row r="29" spans="2:13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2" spans="2:13" ht="26.1" customHeight="1" x14ac:dyDescent="0.25">
      <c r="C32" s="102" t="s">
        <v>21</v>
      </c>
      <c r="D32" s="102"/>
      <c r="E32" s="102"/>
      <c r="F32" s="102"/>
      <c r="G32" s="102"/>
      <c r="H32" s="102"/>
      <c r="I32" s="102"/>
      <c r="J32" s="102"/>
      <c r="K32" s="102"/>
      <c r="L32" s="102"/>
      <c r="M32" s="102"/>
    </row>
    <row r="33" spans="2:11" s="8" customFormat="1" ht="8.25" x14ac:dyDescent="0.25"/>
    <row r="34" spans="2:11" s="8" customFormat="1" ht="8.25" x14ac:dyDescent="0.25"/>
    <row r="35" spans="2:11" s="8" customFormat="1" ht="8.25" x14ac:dyDescent="0.25"/>
    <row r="36" spans="2:11" s="9" customFormat="1" ht="63" x14ac:dyDescent="0.25">
      <c r="B36" s="2"/>
      <c r="C36" s="2" t="s">
        <v>22</v>
      </c>
      <c r="D36" s="2"/>
      <c r="E36" s="2" t="s">
        <v>26</v>
      </c>
      <c r="F36" s="2" t="s">
        <v>31</v>
      </c>
      <c r="G36" s="2" t="s">
        <v>34</v>
      </c>
      <c r="H36" s="2" t="s">
        <v>37</v>
      </c>
      <c r="I36" s="2" t="s">
        <v>40</v>
      </c>
      <c r="J36" s="2" t="s">
        <v>43</v>
      </c>
      <c r="K36" s="2" t="s">
        <v>46</v>
      </c>
    </row>
    <row r="37" spans="2:11" s="7" customFormat="1" ht="12" x14ac:dyDescent="0.25">
      <c r="B37" s="3"/>
      <c r="C37" s="3"/>
      <c r="D37" s="3"/>
      <c r="E37" s="3"/>
      <c r="F37" s="3" t="s">
        <v>28</v>
      </c>
      <c r="G37" s="3" t="s">
        <v>33</v>
      </c>
      <c r="H37" s="3" t="s">
        <v>36</v>
      </c>
      <c r="I37" s="3" t="s">
        <v>39</v>
      </c>
      <c r="J37" s="3" t="s">
        <v>42</v>
      </c>
      <c r="K37" s="3" t="s">
        <v>45</v>
      </c>
    </row>
    <row r="38" spans="2:11" ht="31.5" x14ac:dyDescent="0.25">
      <c r="B38" s="5"/>
      <c r="C38" s="15" t="s">
        <v>23</v>
      </c>
      <c r="D38" s="5"/>
      <c r="E38" s="11">
        <v>2400</v>
      </c>
      <c r="F38" s="26">
        <v>250</v>
      </c>
      <c r="G38" s="18">
        <v>1</v>
      </c>
      <c r="H38" s="18"/>
      <c r="I38" s="17"/>
      <c r="J38" s="17"/>
      <c r="K38" s="32"/>
    </row>
    <row r="39" spans="2:11" ht="31.5" x14ac:dyDescent="0.25">
      <c r="B39" s="6"/>
      <c r="C39" s="12" t="s">
        <v>24</v>
      </c>
      <c r="D39" s="6"/>
      <c r="E39" s="14">
        <v>2500</v>
      </c>
      <c r="F39" s="29"/>
      <c r="G39" s="19"/>
      <c r="H39" s="19"/>
      <c r="I39" s="10"/>
      <c r="J39" s="10"/>
      <c r="K39" s="20"/>
    </row>
    <row r="40" spans="2:1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</row>
    <row r="43" spans="2:11" hidden="1" x14ac:dyDescent="0.25">
      <c r="H43" s="25" t="s">
        <v>51</v>
      </c>
    </row>
    <row r="44" spans="2:11" hidden="1" x14ac:dyDescent="0.25">
      <c r="I44" s="30" t="s">
        <v>52</v>
      </c>
    </row>
    <row r="45" spans="2:11" hidden="1" x14ac:dyDescent="0.25">
      <c r="I45" s="30" t="s">
        <v>29</v>
      </c>
    </row>
  </sheetData>
  <mergeCells count="4">
    <mergeCell ref="C2:M2"/>
    <mergeCell ref="C6:M6"/>
    <mergeCell ref="C32:M32"/>
    <mergeCell ref="C1:M1"/>
  </mergeCells>
  <dataValidations xWindow="438" yWindow="674" count="3">
    <dataValidation type="decimal" allowBlank="1" showInputMessage="1" showErrorMessage="1" errorTitle="Ошибка ввода." error="В ячейку можно записать только ЧИСЛО." prompt="Введите число." sqref="F20:F28 F38:K39 K20:M28 F14:M16 F18:M18">
      <formula1>-7.92281625142643E+28</formula1>
      <formula2>7.92281625142643E+28</formula2>
    </dataValidation>
    <dataValidation type="decimal" allowBlank="1" showErrorMessage="1" errorTitle="Ошибка ввода." error="В ячейку можно записать только ЧИСЛО." prompt="Введите число." sqref="F12:M13 F17:M17 F19:M19 G20:J28">
      <formula1>-7.92281625142643E+28</formula1>
      <formula2>7.92281625142643E+28</formula2>
    </dataValidation>
    <dataValidation type="textLength" allowBlank="1" showInputMessage="1" showErrorMessage="1" errorTitle="Ошибка ввода." error="Разрешенная длина строки в ячейке составляет 500 знаков." sqref="C1:C1048576">
      <formula1>0</formula1>
      <formula2>500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750"/>
  <sheetViews>
    <sheetView topLeftCell="A4" zoomScale="82" zoomScaleNormal="82" workbookViewId="0">
      <selection activeCell="I103" sqref="I103"/>
    </sheetView>
  </sheetViews>
  <sheetFormatPr defaultColWidth="8.85546875" defaultRowHeight="15" x14ac:dyDescent="0.25"/>
  <cols>
    <col min="1" max="1" width="0.85546875" customWidth="1"/>
    <col min="2" max="2" width="8.85546875" hidden="1" customWidth="1"/>
    <col min="3" max="3" width="41.85546875" customWidth="1"/>
    <col min="4" max="4" width="8.85546875" hidden="1" customWidth="1"/>
    <col min="5" max="5" width="12.85546875" customWidth="1"/>
    <col min="6" max="15" width="24.85546875" customWidth="1"/>
  </cols>
  <sheetData>
    <row r="1" spans="2:15" ht="24" customHeight="1" x14ac:dyDescent="0.25">
      <c r="C1" s="103" t="s">
        <v>343</v>
      </c>
      <c r="D1" s="103"/>
      <c r="E1" s="103"/>
      <c r="F1" s="103"/>
      <c r="G1" s="103"/>
      <c r="H1" s="103"/>
      <c r="I1" s="103"/>
      <c r="J1" s="103"/>
      <c r="K1" s="103"/>
      <c r="L1" s="103"/>
      <c r="M1" s="103"/>
    </row>
    <row r="2" spans="2:15" ht="58.15" customHeight="1" x14ac:dyDescent="0.25">
      <c r="B2" s="25"/>
      <c r="C2" s="105" t="s">
        <v>340</v>
      </c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</row>
    <row r="3" spans="2:15" ht="15.75" x14ac:dyDescent="0.25">
      <c r="B3" s="25"/>
      <c r="C3" s="50" t="s">
        <v>0</v>
      </c>
      <c r="D3" s="51"/>
      <c r="E3" s="52" t="s">
        <v>25</v>
      </c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2:15" ht="15.75" x14ac:dyDescent="0.25">
      <c r="B4" s="25"/>
      <c r="C4" s="50" t="s">
        <v>1</v>
      </c>
      <c r="D4" s="51"/>
      <c r="E4" s="52"/>
      <c r="F4" s="53" t="s">
        <v>27</v>
      </c>
      <c r="G4" s="51"/>
      <c r="H4" s="51"/>
      <c r="I4" s="51"/>
      <c r="J4" s="51"/>
      <c r="K4" s="51"/>
      <c r="L4" s="51"/>
      <c r="M4" s="51"/>
      <c r="N4" s="51"/>
      <c r="O4" s="51"/>
    </row>
    <row r="5" spans="2:15" x14ac:dyDescent="0.25"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2:15" ht="26.1" customHeight="1" x14ac:dyDescent="0.25">
      <c r="B6" s="25"/>
      <c r="C6" s="104" t="s">
        <v>53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</row>
    <row r="7" spans="2:15" s="8" customFormat="1" ht="8.25" x14ac:dyDescent="0.25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2:15" s="8" customFormat="1" ht="8.25" x14ac:dyDescent="0.25"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2:15" s="8" customFormat="1" ht="9" thickBot="1" x14ac:dyDescent="0.3"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2:15" s="9" customFormat="1" ht="95.25" thickBot="1" x14ac:dyDescent="0.3">
      <c r="B10" s="2"/>
      <c r="C10" s="56" t="s">
        <v>54</v>
      </c>
      <c r="D10" s="56"/>
      <c r="E10" s="56" t="s">
        <v>26</v>
      </c>
      <c r="F10" s="56" t="s">
        <v>55</v>
      </c>
      <c r="G10" s="56" t="s">
        <v>34</v>
      </c>
      <c r="H10" s="56" t="s">
        <v>56</v>
      </c>
      <c r="I10" s="56" t="s">
        <v>57</v>
      </c>
      <c r="J10" s="56" t="s">
        <v>58</v>
      </c>
      <c r="K10" s="56" t="s">
        <v>59</v>
      </c>
      <c r="L10" s="56" t="s">
        <v>60</v>
      </c>
      <c r="M10" s="56" t="s">
        <v>61</v>
      </c>
      <c r="N10" s="56" t="s">
        <v>62</v>
      </c>
      <c r="O10" s="56" t="s">
        <v>40</v>
      </c>
    </row>
    <row r="11" spans="2:15" s="7" customFormat="1" ht="12.75" thickBot="1" x14ac:dyDescent="0.3">
      <c r="B11" s="3"/>
      <c r="C11" s="57"/>
      <c r="D11" s="57"/>
      <c r="E11" s="57"/>
      <c r="F11" s="57" t="s">
        <v>28</v>
      </c>
      <c r="G11" s="57" t="s">
        <v>33</v>
      </c>
      <c r="H11" s="57" t="s">
        <v>36</v>
      </c>
      <c r="I11" s="57" t="s">
        <v>39</v>
      </c>
      <c r="J11" s="57" t="s">
        <v>42</v>
      </c>
      <c r="K11" s="57" t="s">
        <v>45</v>
      </c>
      <c r="L11" s="57" t="s">
        <v>48</v>
      </c>
      <c r="M11" s="57" t="s">
        <v>50</v>
      </c>
      <c r="N11" s="57" t="s">
        <v>63</v>
      </c>
      <c r="O11" s="57" t="s">
        <v>64</v>
      </c>
    </row>
    <row r="12" spans="2:15" ht="18" x14ac:dyDescent="0.25">
      <c r="B12" s="5"/>
      <c r="C12" s="58" t="s">
        <v>65</v>
      </c>
      <c r="D12" s="59"/>
      <c r="E12" s="60">
        <v>101</v>
      </c>
      <c r="F12" s="61">
        <f t="shared" ref="F12:O12" si="0">F13+F248+F311</f>
        <v>1074.4970000000001</v>
      </c>
      <c r="G12" s="38">
        <f t="shared" si="0"/>
        <v>2724</v>
      </c>
      <c r="H12" s="62">
        <f t="shared" si="0"/>
        <v>80</v>
      </c>
      <c r="I12" s="38">
        <f t="shared" si="0"/>
        <v>2</v>
      </c>
      <c r="J12" s="62">
        <f t="shared" si="0"/>
        <v>424.14</v>
      </c>
      <c r="K12" s="38">
        <f t="shared" si="0"/>
        <v>1159</v>
      </c>
      <c r="L12" s="62">
        <f t="shared" si="0"/>
        <v>7.15</v>
      </c>
      <c r="M12" s="38">
        <f t="shared" si="0"/>
        <v>9</v>
      </c>
      <c r="N12" s="62">
        <f t="shared" si="0"/>
        <v>514.77700000000004</v>
      </c>
      <c r="O12" s="39">
        <f t="shared" si="0"/>
        <v>1472</v>
      </c>
    </row>
    <row r="13" spans="2:15" ht="18" x14ac:dyDescent="0.25">
      <c r="B13" s="13"/>
      <c r="C13" s="63" t="s">
        <v>66</v>
      </c>
      <c r="D13" s="64"/>
      <c r="E13" s="65">
        <v>102</v>
      </c>
      <c r="F13" s="66">
        <f t="shared" ref="F13:O13" si="1">F14+F92+F170</f>
        <v>923.29700000000003</v>
      </c>
      <c r="G13" s="41">
        <f t="shared" si="1"/>
        <v>2714</v>
      </c>
      <c r="H13" s="67">
        <f t="shared" si="1"/>
        <v>0</v>
      </c>
      <c r="I13" s="41">
        <f t="shared" si="1"/>
        <v>0</v>
      </c>
      <c r="J13" s="67">
        <f t="shared" si="1"/>
        <v>424.14</v>
      </c>
      <c r="K13" s="41">
        <f t="shared" si="1"/>
        <v>1159</v>
      </c>
      <c r="L13" s="67">
        <f t="shared" si="1"/>
        <v>7.15</v>
      </c>
      <c r="M13" s="41">
        <f t="shared" si="1"/>
        <v>9</v>
      </c>
      <c r="N13" s="67">
        <f t="shared" si="1"/>
        <v>463.577</v>
      </c>
      <c r="O13" s="42">
        <f t="shared" si="1"/>
        <v>1466</v>
      </c>
    </row>
    <row r="14" spans="2:15" ht="18" x14ac:dyDescent="0.25">
      <c r="B14" s="13"/>
      <c r="C14" s="63" t="s">
        <v>67</v>
      </c>
      <c r="D14" s="64"/>
      <c r="E14" s="65">
        <v>103</v>
      </c>
      <c r="F14" s="66">
        <f t="shared" ref="F14:G14" si="2">SUM(F15:F91)</f>
        <v>282.99900000000002</v>
      </c>
      <c r="G14" s="41">
        <f t="shared" si="2"/>
        <v>815</v>
      </c>
      <c r="H14" s="67">
        <f t="shared" ref="H14:I141" si="3">(0)</f>
        <v>0</v>
      </c>
      <c r="I14" s="41">
        <f t="shared" si="3"/>
        <v>0</v>
      </c>
      <c r="J14" s="67">
        <f t="shared" ref="J14:O14" si="4">SUM(J15:J91)</f>
        <v>134.01599999999999</v>
      </c>
      <c r="K14" s="41">
        <f t="shared" si="4"/>
        <v>385</v>
      </c>
      <c r="L14" s="67">
        <f t="shared" si="4"/>
        <v>3.26</v>
      </c>
      <c r="M14" s="41">
        <f t="shared" si="4"/>
        <v>4</v>
      </c>
      <c r="N14" s="67">
        <f t="shared" si="4"/>
        <v>136.417</v>
      </c>
      <c r="O14" s="42">
        <f t="shared" si="4"/>
        <v>407</v>
      </c>
    </row>
    <row r="15" spans="2:15" ht="18" hidden="1" x14ac:dyDescent="0.25">
      <c r="B15" s="13"/>
      <c r="C15" s="68" t="s">
        <v>68</v>
      </c>
      <c r="D15" s="64"/>
      <c r="E15" s="69">
        <v>10300001</v>
      </c>
      <c r="F15" s="66">
        <f>G15*(0.00125)</f>
        <v>0</v>
      </c>
      <c r="G15" s="44"/>
      <c r="H15" s="67">
        <f t="shared" si="3"/>
        <v>0</v>
      </c>
      <c r="I15" s="41">
        <f t="shared" si="3"/>
        <v>0</v>
      </c>
      <c r="J15" s="67">
        <f>K15*(0.00125)</f>
        <v>0</v>
      </c>
      <c r="K15" s="44"/>
      <c r="L15" s="67">
        <f>M15*(0.00125)</f>
        <v>0</v>
      </c>
      <c r="M15" s="44"/>
      <c r="N15" s="67">
        <f>O15*(0.00125)</f>
        <v>0</v>
      </c>
      <c r="O15" s="45"/>
    </row>
    <row r="16" spans="2:15" ht="18" hidden="1" x14ac:dyDescent="0.25">
      <c r="B16" s="13"/>
      <c r="C16" s="68" t="s">
        <v>69</v>
      </c>
      <c r="D16" s="64"/>
      <c r="E16" s="69">
        <v>10300002</v>
      </c>
      <c r="F16" s="66">
        <f>G16*(0.0025)</f>
        <v>0</v>
      </c>
      <c r="G16" s="44"/>
      <c r="H16" s="67">
        <f t="shared" si="3"/>
        <v>0</v>
      </c>
      <c r="I16" s="41">
        <f t="shared" si="3"/>
        <v>0</v>
      </c>
      <c r="J16" s="67">
        <f>K16*(0.0025)</f>
        <v>0</v>
      </c>
      <c r="K16" s="44"/>
      <c r="L16" s="67">
        <f>M16*(0.0025)</f>
        <v>0</v>
      </c>
      <c r="M16" s="44"/>
      <c r="N16" s="67">
        <f>O16*(0.0025)</f>
        <v>0</v>
      </c>
      <c r="O16" s="45"/>
    </row>
    <row r="17" spans="2:15" ht="18" hidden="1" x14ac:dyDescent="0.25">
      <c r="B17" s="13"/>
      <c r="C17" s="68" t="s">
        <v>70</v>
      </c>
      <c r="D17" s="64"/>
      <c r="E17" s="69">
        <v>10300003</v>
      </c>
      <c r="F17" s="66">
        <f>G17*(0.004)</f>
        <v>0</v>
      </c>
      <c r="G17" s="44"/>
      <c r="H17" s="67">
        <f t="shared" si="3"/>
        <v>0</v>
      </c>
      <c r="I17" s="41">
        <f t="shared" si="3"/>
        <v>0</v>
      </c>
      <c r="J17" s="67">
        <f>K17*(0.004)</f>
        <v>0</v>
      </c>
      <c r="K17" s="44"/>
      <c r="L17" s="67">
        <f>M17*(0.004)</f>
        <v>0</v>
      </c>
      <c r="M17" s="44"/>
      <c r="N17" s="67">
        <f>O17*(0.004)</f>
        <v>0</v>
      </c>
      <c r="O17" s="45"/>
    </row>
    <row r="18" spans="2:15" ht="18" hidden="1" x14ac:dyDescent="0.25">
      <c r="B18" s="13"/>
      <c r="C18" s="68" t="s">
        <v>71</v>
      </c>
      <c r="D18" s="64"/>
      <c r="E18" s="69">
        <v>10300004</v>
      </c>
      <c r="F18" s="66">
        <f>G18*(0.005)</f>
        <v>0</v>
      </c>
      <c r="G18" s="44"/>
      <c r="H18" s="67">
        <f t="shared" si="3"/>
        <v>0</v>
      </c>
      <c r="I18" s="41">
        <f t="shared" si="3"/>
        <v>0</v>
      </c>
      <c r="J18" s="67">
        <f>K18*(0.005)</f>
        <v>0</v>
      </c>
      <c r="K18" s="44"/>
      <c r="L18" s="67">
        <f>M18*(0.005)</f>
        <v>0</v>
      </c>
      <c r="M18" s="44"/>
      <c r="N18" s="67">
        <f>O18*(0.005)</f>
        <v>0</v>
      </c>
      <c r="O18" s="45"/>
    </row>
    <row r="19" spans="2:15" ht="18" hidden="1" x14ac:dyDescent="0.25">
      <c r="B19" s="13"/>
      <c r="C19" s="68" t="s">
        <v>72</v>
      </c>
      <c r="D19" s="64"/>
      <c r="E19" s="69">
        <v>10300005</v>
      </c>
      <c r="F19" s="66">
        <f>G19*(0.0063)</f>
        <v>0</v>
      </c>
      <c r="G19" s="44"/>
      <c r="H19" s="67">
        <f t="shared" si="3"/>
        <v>0</v>
      </c>
      <c r="I19" s="41">
        <f t="shared" si="3"/>
        <v>0</v>
      </c>
      <c r="J19" s="67">
        <f>K19*(0.0063)</f>
        <v>0</v>
      </c>
      <c r="K19" s="44"/>
      <c r="L19" s="67">
        <f>M19*(0.0063)</f>
        <v>0</v>
      </c>
      <c r="M19" s="44"/>
      <c r="N19" s="67">
        <f>O19*(0.0063)</f>
        <v>0</v>
      </c>
      <c r="O19" s="45"/>
    </row>
    <row r="20" spans="2:15" ht="18" hidden="1" x14ac:dyDescent="0.25">
      <c r="B20" s="13"/>
      <c r="C20" s="68" t="s">
        <v>73</v>
      </c>
      <c r="D20" s="64"/>
      <c r="E20" s="69">
        <v>10300006</v>
      </c>
      <c r="F20" s="66">
        <f>G20*(0.01)</f>
        <v>0</v>
      </c>
      <c r="G20" s="44"/>
      <c r="H20" s="67">
        <f t="shared" si="3"/>
        <v>0</v>
      </c>
      <c r="I20" s="41">
        <f t="shared" si="3"/>
        <v>0</v>
      </c>
      <c r="J20" s="67">
        <f>K20*(0.01)</f>
        <v>0</v>
      </c>
      <c r="K20" s="44"/>
      <c r="L20" s="67">
        <f>M20*(0.01)</f>
        <v>0</v>
      </c>
      <c r="M20" s="44"/>
      <c r="N20" s="67">
        <f>O20*(0.01)</f>
        <v>0</v>
      </c>
      <c r="O20" s="45"/>
    </row>
    <row r="21" spans="2:15" ht="18" hidden="1" x14ac:dyDescent="0.25">
      <c r="B21" s="13"/>
      <c r="C21" s="68" t="s">
        <v>74</v>
      </c>
      <c r="D21" s="64"/>
      <c r="E21" s="69">
        <v>10300007</v>
      </c>
      <c r="F21" s="66">
        <f>G21*(0.016)</f>
        <v>0</v>
      </c>
      <c r="G21" s="44"/>
      <c r="H21" s="67">
        <f t="shared" si="3"/>
        <v>0</v>
      </c>
      <c r="I21" s="41">
        <f t="shared" si="3"/>
        <v>0</v>
      </c>
      <c r="J21" s="67">
        <f>K21*(0.016)</f>
        <v>0</v>
      </c>
      <c r="K21" s="44"/>
      <c r="L21" s="67">
        <f>M21*(0.016)</f>
        <v>0</v>
      </c>
      <c r="M21" s="44"/>
      <c r="N21" s="67">
        <f>O21*(0.016)</f>
        <v>0</v>
      </c>
      <c r="O21" s="45"/>
    </row>
    <row r="22" spans="2:15" ht="18" hidden="1" x14ac:dyDescent="0.25">
      <c r="B22" s="13"/>
      <c r="C22" s="68" t="s">
        <v>75</v>
      </c>
      <c r="D22" s="64"/>
      <c r="E22" s="69">
        <v>10300008</v>
      </c>
      <c r="F22" s="66">
        <f>G22*(0.018)</f>
        <v>0</v>
      </c>
      <c r="G22" s="44"/>
      <c r="H22" s="67">
        <f t="shared" si="3"/>
        <v>0</v>
      </c>
      <c r="I22" s="41">
        <f t="shared" si="3"/>
        <v>0</v>
      </c>
      <c r="J22" s="67">
        <f>K22*(0.018)</f>
        <v>0</v>
      </c>
      <c r="K22" s="44"/>
      <c r="L22" s="67">
        <f>M22*(0.018)</f>
        <v>0</v>
      </c>
      <c r="M22" s="44"/>
      <c r="N22" s="67">
        <f>O22*(0.018)</f>
        <v>0</v>
      </c>
      <c r="O22" s="45"/>
    </row>
    <row r="23" spans="2:15" ht="18" hidden="1" x14ac:dyDescent="0.25">
      <c r="B23" s="13"/>
      <c r="C23" s="68" t="s">
        <v>76</v>
      </c>
      <c r="D23" s="64"/>
      <c r="E23" s="69">
        <v>10300009</v>
      </c>
      <c r="F23" s="66">
        <f>G23*(0.02)</f>
        <v>0</v>
      </c>
      <c r="G23" s="44"/>
      <c r="H23" s="67">
        <f t="shared" si="3"/>
        <v>0</v>
      </c>
      <c r="I23" s="41">
        <f t="shared" si="3"/>
        <v>0</v>
      </c>
      <c r="J23" s="67">
        <f>K23*(0.02)</f>
        <v>0</v>
      </c>
      <c r="K23" s="44"/>
      <c r="L23" s="67">
        <f>M23*(0.02)</f>
        <v>0</v>
      </c>
      <c r="M23" s="44"/>
      <c r="N23" s="67">
        <f>O23*(0.02)</f>
        <v>0</v>
      </c>
      <c r="O23" s="45"/>
    </row>
    <row r="24" spans="2:15" ht="18" hidden="1" x14ac:dyDescent="0.25">
      <c r="B24" s="13"/>
      <c r="C24" s="68" t="s">
        <v>77</v>
      </c>
      <c r="D24" s="64"/>
      <c r="E24" s="69">
        <v>10300010</v>
      </c>
      <c r="F24" s="66">
        <f>G24*(0.0225)</f>
        <v>0</v>
      </c>
      <c r="G24" s="44"/>
      <c r="H24" s="67">
        <f t="shared" si="3"/>
        <v>0</v>
      </c>
      <c r="I24" s="41">
        <f t="shared" si="3"/>
        <v>0</v>
      </c>
      <c r="J24" s="67">
        <f>K24*(0.0225)</f>
        <v>0</v>
      </c>
      <c r="K24" s="44"/>
      <c r="L24" s="67">
        <f>M24*(0.0225)</f>
        <v>0</v>
      </c>
      <c r="M24" s="44"/>
      <c r="N24" s="67">
        <f>O24*(0.0225)</f>
        <v>0</v>
      </c>
      <c r="O24" s="45"/>
    </row>
    <row r="25" spans="2:15" ht="18" x14ac:dyDescent="0.25">
      <c r="B25" s="13"/>
      <c r="C25" s="68" t="s">
        <v>78</v>
      </c>
      <c r="D25" s="64"/>
      <c r="E25" s="69">
        <v>10300011</v>
      </c>
      <c r="F25" s="66">
        <f>G25*(0.025)</f>
        <v>0.15</v>
      </c>
      <c r="G25" s="44">
        <v>6</v>
      </c>
      <c r="H25" s="67">
        <f t="shared" si="3"/>
        <v>0</v>
      </c>
      <c r="I25" s="41">
        <f t="shared" si="3"/>
        <v>0</v>
      </c>
      <c r="J25" s="67">
        <f>K25*(0.025)</f>
        <v>0.125</v>
      </c>
      <c r="K25" s="44">
        <v>5</v>
      </c>
      <c r="L25" s="67">
        <f>M25*(0.025)</f>
        <v>0</v>
      </c>
      <c r="M25" s="44"/>
      <c r="N25" s="67">
        <f>O25*(0.025)</f>
        <v>2.5000000000000001E-2</v>
      </c>
      <c r="O25" s="45">
        <v>1</v>
      </c>
    </row>
    <row r="26" spans="2:15" ht="18" hidden="1" x14ac:dyDescent="0.25">
      <c r="B26" s="13"/>
      <c r="C26" s="68" t="s">
        <v>79</v>
      </c>
      <c r="D26" s="64"/>
      <c r="E26" s="69">
        <v>10300012</v>
      </c>
      <c r="F26" s="66">
        <f>G26*(0.03)</f>
        <v>0</v>
      </c>
      <c r="G26" s="44"/>
      <c r="H26" s="67">
        <f t="shared" si="3"/>
        <v>0</v>
      </c>
      <c r="I26" s="41">
        <f t="shared" si="3"/>
        <v>0</v>
      </c>
      <c r="J26" s="67">
        <f>K26*(0.03)</f>
        <v>0</v>
      </c>
      <c r="K26" s="44"/>
      <c r="L26" s="67">
        <f>M26*(0.03)</f>
        <v>0</v>
      </c>
      <c r="M26" s="44"/>
      <c r="N26" s="67">
        <f>O26*(0.03)</f>
        <v>0</v>
      </c>
      <c r="O26" s="45"/>
    </row>
    <row r="27" spans="2:15" ht="18" hidden="1" x14ac:dyDescent="0.25">
      <c r="B27" s="13"/>
      <c r="C27" s="68" t="s">
        <v>80</v>
      </c>
      <c r="D27" s="64"/>
      <c r="E27" s="69">
        <v>10300013</v>
      </c>
      <c r="F27" s="66">
        <f>G27*(0.034)</f>
        <v>0</v>
      </c>
      <c r="G27" s="44"/>
      <c r="H27" s="67">
        <f t="shared" si="3"/>
        <v>0</v>
      </c>
      <c r="I27" s="41">
        <f t="shared" si="3"/>
        <v>0</v>
      </c>
      <c r="J27" s="67">
        <f>K27*(0.034)</f>
        <v>0</v>
      </c>
      <c r="K27" s="44"/>
      <c r="L27" s="67">
        <f>M27*(0.034)</f>
        <v>0</v>
      </c>
      <c r="M27" s="44"/>
      <c r="N27" s="67">
        <f>O27*(0.034)</f>
        <v>0</v>
      </c>
      <c r="O27" s="45"/>
    </row>
    <row r="28" spans="2:15" ht="18" hidden="1" x14ac:dyDescent="0.25">
      <c r="B28" s="13"/>
      <c r="C28" s="68" t="s">
        <v>81</v>
      </c>
      <c r="D28" s="64"/>
      <c r="E28" s="69">
        <v>10300014</v>
      </c>
      <c r="F28" s="66">
        <f>G28*(0.0375)</f>
        <v>0</v>
      </c>
      <c r="G28" s="44"/>
      <c r="H28" s="67">
        <f t="shared" si="3"/>
        <v>0</v>
      </c>
      <c r="I28" s="41">
        <f t="shared" si="3"/>
        <v>0</v>
      </c>
      <c r="J28" s="67">
        <f>K28*(0.0375)</f>
        <v>0</v>
      </c>
      <c r="K28" s="44"/>
      <c r="L28" s="67">
        <f>M28*(0.0375)</f>
        <v>0</v>
      </c>
      <c r="M28" s="44"/>
      <c r="N28" s="67">
        <f>O28*(0.0375)</f>
        <v>0</v>
      </c>
      <c r="O28" s="45"/>
    </row>
    <row r="29" spans="2:15" ht="18" x14ac:dyDescent="0.25">
      <c r="B29" s="13"/>
      <c r="C29" s="68" t="s">
        <v>82</v>
      </c>
      <c r="D29" s="64"/>
      <c r="E29" s="69">
        <v>10300015</v>
      </c>
      <c r="F29" s="66">
        <f>G29*(0.04)</f>
        <v>0.12</v>
      </c>
      <c r="G29" s="44">
        <v>3</v>
      </c>
      <c r="H29" s="67">
        <f t="shared" si="3"/>
        <v>0</v>
      </c>
      <c r="I29" s="41">
        <f t="shared" si="3"/>
        <v>0</v>
      </c>
      <c r="J29" s="67">
        <f>K29*(0.04)</f>
        <v>0.12</v>
      </c>
      <c r="K29" s="44">
        <v>3</v>
      </c>
      <c r="L29" s="67">
        <f>M29*(0.04)</f>
        <v>0</v>
      </c>
      <c r="M29" s="44"/>
      <c r="N29" s="67">
        <f>O29*(0.04)</f>
        <v>0</v>
      </c>
      <c r="O29" s="45"/>
    </row>
    <row r="30" spans="2:15" ht="18" hidden="1" x14ac:dyDescent="0.25">
      <c r="B30" s="13"/>
      <c r="C30" s="68" t="s">
        <v>83</v>
      </c>
      <c r="D30" s="64"/>
      <c r="E30" s="69">
        <v>10300016</v>
      </c>
      <c r="F30" s="66">
        <f>G30*(0.045)</f>
        <v>0</v>
      </c>
      <c r="G30" s="44"/>
      <c r="H30" s="67">
        <f t="shared" si="3"/>
        <v>0</v>
      </c>
      <c r="I30" s="41">
        <f t="shared" si="3"/>
        <v>0</v>
      </c>
      <c r="J30" s="67">
        <f>K30*(0.045)</f>
        <v>0</v>
      </c>
      <c r="K30" s="44"/>
      <c r="L30" s="67">
        <f>M30*(0.045)</f>
        <v>0</v>
      </c>
      <c r="M30" s="44"/>
      <c r="N30" s="67">
        <f>O30*(0.045)</f>
        <v>0</v>
      </c>
      <c r="O30" s="45"/>
    </row>
    <row r="31" spans="2:15" ht="18" hidden="1" x14ac:dyDescent="0.25">
      <c r="B31" s="13"/>
      <c r="C31" s="68" t="s">
        <v>84</v>
      </c>
      <c r="D31" s="64"/>
      <c r="E31" s="69">
        <v>10300017</v>
      </c>
      <c r="F31" s="66">
        <f>G31*(0.05)</f>
        <v>0</v>
      </c>
      <c r="G31" s="44"/>
      <c r="H31" s="67">
        <f t="shared" si="3"/>
        <v>0</v>
      </c>
      <c r="I31" s="41">
        <f t="shared" si="3"/>
        <v>0</v>
      </c>
      <c r="J31" s="67">
        <f>K31*(0.05)</f>
        <v>0</v>
      </c>
      <c r="K31" s="44"/>
      <c r="L31" s="67">
        <f>M31*(0.05)</f>
        <v>0</v>
      </c>
      <c r="M31" s="44"/>
      <c r="N31" s="67">
        <f>O31*(0.05)</f>
        <v>0</v>
      </c>
      <c r="O31" s="45"/>
    </row>
    <row r="32" spans="2:15" ht="18" hidden="1" x14ac:dyDescent="0.25">
      <c r="B32" s="13"/>
      <c r="C32" s="68" t="s">
        <v>85</v>
      </c>
      <c r="D32" s="64"/>
      <c r="E32" s="69">
        <v>10300018</v>
      </c>
      <c r="F32" s="66">
        <f>G32*(0.06)</f>
        <v>0</v>
      </c>
      <c r="G32" s="44"/>
      <c r="H32" s="67">
        <f t="shared" si="3"/>
        <v>0</v>
      </c>
      <c r="I32" s="41">
        <f t="shared" si="3"/>
        <v>0</v>
      </c>
      <c r="J32" s="67">
        <f>K32*(0.06)</f>
        <v>0</v>
      </c>
      <c r="K32" s="44"/>
      <c r="L32" s="67">
        <f>M32*(0.06)</f>
        <v>0</v>
      </c>
      <c r="M32" s="44"/>
      <c r="N32" s="67">
        <f>O32*(0.06)</f>
        <v>0</v>
      </c>
      <c r="O32" s="45"/>
    </row>
    <row r="33" spans="2:15" ht="18" x14ac:dyDescent="0.25">
      <c r="B33" s="13"/>
      <c r="C33" s="68" t="s">
        <v>86</v>
      </c>
      <c r="D33" s="64"/>
      <c r="E33" s="69">
        <v>10300019</v>
      </c>
      <c r="F33" s="66">
        <f>G33*(0.063)</f>
        <v>1.4490000000000001</v>
      </c>
      <c r="G33" s="44">
        <v>23</v>
      </c>
      <c r="H33" s="67">
        <f t="shared" si="3"/>
        <v>0</v>
      </c>
      <c r="I33" s="41">
        <f t="shared" si="3"/>
        <v>0</v>
      </c>
      <c r="J33" s="67">
        <f>K33*(0.063)</f>
        <v>1.071</v>
      </c>
      <c r="K33" s="44">
        <v>17</v>
      </c>
      <c r="L33" s="67">
        <f>M33*(0.063)</f>
        <v>0</v>
      </c>
      <c r="M33" s="44"/>
      <c r="N33" s="67">
        <f>O33*(0.063)</f>
        <v>0.252</v>
      </c>
      <c r="O33" s="45">
        <v>4</v>
      </c>
    </row>
    <row r="34" spans="2:15" ht="18" hidden="1" x14ac:dyDescent="0.25">
      <c r="B34" s="13"/>
      <c r="C34" s="68" t="s">
        <v>87</v>
      </c>
      <c r="D34" s="64"/>
      <c r="E34" s="69">
        <v>10300020</v>
      </c>
      <c r="F34" s="66">
        <f>G34*(0.075)</f>
        <v>0</v>
      </c>
      <c r="G34" s="44"/>
      <c r="H34" s="67">
        <f t="shared" si="3"/>
        <v>0</v>
      </c>
      <c r="I34" s="41">
        <f t="shared" si="3"/>
        <v>0</v>
      </c>
      <c r="J34" s="67">
        <f>K34*(0.075)</f>
        <v>0</v>
      </c>
      <c r="K34" s="44"/>
      <c r="L34" s="67">
        <f>M34*(0.075)</f>
        <v>0</v>
      </c>
      <c r="M34" s="44"/>
      <c r="N34" s="67">
        <f>O34*(0.075)</f>
        <v>0</v>
      </c>
      <c r="O34" s="45"/>
    </row>
    <row r="35" spans="2:15" ht="18" hidden="1" x14ac:dyDescent="0.25">
      <c r="B35" s="13"/>
      <c r="C35" s="68" t="s">
        <v>88</v>
      </c>
      <c r="D35" s="64"/>
      <c r="E35" s="69">
        <v>10300021</v>
      </c>
      <c r="F35" s="66">
        <f>G35*(0.08)</f>
        <v>0</v>
      </c>
      <c r="G35" s="44"/>
      <c r="H35" s="67">
        <f t="shared" si="3"/>
        <v>0</v>
      </c>
      <c r="I35" s="41">
        <f t="shared" si="3"/>
        <v>0</v>
      </c>
      <c r="J35" s="67">
        <f>K35*(0.08)</f>
        <v>0</v>
      </c>
      <c r="K35" s="44"/>
      <c r="L35" s="67">
        <f>M35*(0.08)</f>
        <v>0</v>
      </c>
      <c r="M35" s="44"/>
      <c r="N35" s="67">
        <f>O35*(0.08)</f>
        <v>0</v>
      </c>
      <c r="O35" s="45"/>
    </row>
    <row r="36" spans="2:15" ht="18" x14ac:dyDescent="0.25">
      <c r="B36" s="13"/>
      <c r="C36" s="68" t="s">
        <v>89</v>
      </c>
      <c r="D36" s="64"/>
      <c r="E36" s="69">
        <v>10300022</v>
      </c>
      <c r="F36" s="66">
        <f>G36*(0.1)</f>
        <v>4.3</v>
      </c>
      <c r="G36" s="44">
        <v>43</v>
      </c>
      <c r="H36" s="67">
        <f t="shared" si="3"/>
        <v>0</v>
      </c>
      <c r="I36" s="41">
        <f t="shared" si="3"/>
        <v>0</v>
      </c>
      <c r="J36" s="67">
        <f>K36*(0.1)</f>
        <v>2.4</v>
      </c>
      <c r="K36" s="44">
        <v>24</v>
      </c>
      <c r="L36" s="67">
        <f>M36*(0.1)</f>
        <v>0</v>
      </c>
      <c r="M36" s="44"/>
      <c r="N36" s="67">
        <f>O36*(0.1)</f>
        <v>1.5</v>
      </c>
      <c r="O36" s="45">
        <v>15</v>
      </c>
    </row>
    <row r="37" spans="2:15" ht="18" hidden="1" x14ac:dyDescent="0.25">
      <c r="B37" s="13"/>
      <c r="C37" s="68" t="s">
        <v>90</v>
      </c>
      <c r="D37" s="64"/>
      <c r="E37" s="69">
        <v>10300023</v>
      </c>
      <c r="F37" s="66">
        <f>G37*(0.12)</f>
        <v>0</v>
      </c>
      <c r="G37" s="44"/>
      <c r="H37" s="67">
        <f t="shared" si="3"/>
        <v>0</v>
      </c>
      <c r="I37" s="41">
        <f t="shared" si="3"/>
        <v>0</v>
      </c>
      <c r="J37" s="67">
        <f>K37*(0.12)</f>
        <v>0</v>
      </c>
      <c r="K37" s="44"/>
      <c r="L37" s="67">
        <f>M37*(0.12)</f>
        <v>0</v>
      </c>
      <c r="M37" s="44"/>
      <c r="N37" s="67">
        <f>O37*(0.12)</f>
        <v>0</v>
      </c>
      <c r="O37" s="45"/>
    </row>
    <row r="38" spans="2:15" ht="18" hidden="1" x14ac:dyDescent="0.25">
      <c r="B38" s="13"/>
      <c r="C38" s="68" t="s">
        <v>91</v>
      </c>
      <c r="D38" s="64"/>
      <c r="E38" s="69">
        <v>10300024</v>
      </c>
      <c r="F38" s="66">
        <f>G38*(0.125)</f>
        <v>0</v>
      </c>
      <c r="G38" s="44"/>
      <c r="H38" s="67">
        <f t="shared" si="3"/>
        <v>0</v>
      </c>
      <c r="I38" s="41">
        <f t="shared" si="3"/>
        <v>0</v>
      </c>
      <c r="J38" s="67">
        <f>K38*(0.125)</f>
        <v>0</v>
      </c>
      <c r="K38" s="44"/>
      <c r="L38" s="67">
        <f>M38*(0.125)</f>
        <v>0</v>
      </c>
      <c r="M38" s="44"/>
      <c r="N38" s="67">
        <f>O38*(0.125)</f>
        <v>0</v>
      </c>
      <c r="O38" s="45"/>
    </row>
    <row r="39" spans="2:15" ht="18" hidden="1" x14ac:dyDescent="0.25">
      <c r="B39" s="13"/>
      <c r="C39" s="68" t="s">
        <v>92</v>
      </c>
      <c r="D39" s="64"/>
      <c r="E39" s="69">
        <v>10300025</v>
      </c>
      <c r="F39" s="66">
        <f>G39*(0.14)</f>
        <v>0</v>
      </c>
      <c r="G39" s="44"/>
      <c r="H39" s="67">
        <f t="shared" si="3"/>
        <v>0</v>
      </c>
      <c r="I39" s="41">
        <f t="shared" si="3"/>
        <v>0</v>
      </c>
      <c r="J39" s="67">
        <f>K39*(0.14)</f>
        <v>0</v>
      </c>
      <c r="K39" s="44"/>
      <c r="L39" s="67">
        <f>M39*(0.14)</f>
        <v>0</v>
      </c>
      <c r="M39" s="44"/>
      <c r="N39" s="67">
        <f>O39*(0.14)</f>
        <v>0</v>
      </c>
      <c r="O39" s="45"/>
    </row>
    <row r="40" spans="2:15" ht="18" hidden="1" x14ac:dyDescent="0.25">
      <c r="B40" s="13"/>
      <c r="C40" s="68" t="s">
        <v>93</v>
      </c>
      <c r="D40" s="64"/>
      <c r="E40" s="69">
        <v>10300026</v>
      </c>
      <c r="F40" s="66">
        <f>G40*(0.15)</f>
        <v>0</v>
      </c>
      <c r="G40" s="44"/>
      <c r="H40" s="67">
        <f t="shared" si="3"/>
        <v>0</v>
      </c>
      <c r="I40" s="41">
        <f t="shared" si="3"/>
        <v>0</v>
      </c>
      <c r="J40" s="67">
        <f>K40*(0.15)</f>
        <v>0</v>
      </c>
      <c r="K40" s="44"/>
      <c r="L40" s="67">
        <f>M40*(0.15)</f>
        <v>0</v>
      </c>
      <c r="M40" s="44"/>
      <c r="N40" s="67">
        <f>O40*(0.15)</f>
        <v>0</v>
      </c>
      <c r="O40" s="45"/>
    </row>
    <row r="41" spans="2:15" ht="18" x14ac:dyDescent="0.25">
      <c r="B41" s="13"/>
      <c r="C41" s="68" t="s">
        <v>94</v>
      </c>
      <c r="D41" s="64"/>
      <c r="E41" s="69">
        <v>10300027</v>
      </c>
      <c r="F41" s="66">
        <f>G41*(0.16)</f>
        <v>15.36</v>
      </c>
      <c r="G41" s="44">
        <v>96</v>
      </c>
      <c r="H41" s="67">
        <f t="shared" si="3"/>
        <v>0</v>
      </c>
      <c r="I41" s="41">
        <f t="shared" si="3"/>
        <v>0</v>
      </c>
      <c r="J41" s="67">
        <f>K41*(0.16)</f>
        <v>9.2799999999999994</v>
      </c>
      <c r="K41" s="44">
        <v>58</v>
      </c>
      <c r="L41" s="67">
        <f>M41*(0.16)</f>
        <v>0</v>
      </c>
      <c r="M41" s="44"/>
      <c r="N41" s="67">
        <f>O41*(0.16)</f>
        <v>6.72</v>
      </c>
      <c r="O41" s="45">
        <v>42</v>
      </c>
    </row>
    <row r="42" spans="2:15" ht="18" x14ac:dyDescent="0.25">
      <c r="B42" s="13"/>
      <c r="C42" s="68" t="s">
        <v>95</v>
      </c>
      <c r="D42" s="64"/>
      <c r="E42" s="69">
        <v>10300028</v>
      </c>
      <c r="F42" s="66">
        <f>G42*(0.18)</f>
        <v>0.36</v>
      </c>
      <c r="G42" s="44">
        <v>2</v>
      </c>
      <c r="H42" s="67">
        <f t="shared" si="3"/>
        <v>0</v>
      </c>
      <c r="I42" s="41">
        <f t="shared" si="3"/>
        <v>0</v>
      </c>
      <c r="J42" s="67">
        <f>K42*(0.18)</f>
        <v>0</v>
      </c>
      <c r="K42" s="44"/>
      <c r="L42" s="67">
        <f>M42*(0.18)</f>
        <v>0</v>
      </c>
      <c r="M42" s="44"/>
      <c r="N42" s="67">
        <f>O42*(0.18)</f>
        <v>0.36</v>
      </c>
      <c r="O42" s="45">
        <v>2</v>
      </c>
    </row>
    <row r="43" spans="2:15" ht="18" x14ac:dyDescent="0.25">
      <c r="B43" s="13"/>
      <c r="C43" s="68" t="s">
        <v>96</v>
      </c>
      <c r="D43" s="64"/>
      <c r="E43" s="69">
        <v>10300029</v>
      </c>
      <c r="F43" s="66">
        <f>G43*(0.2)</f>
        <v>0.6</v>
      </c>
      <c r="G43" s="44">
        <v>3</v>
      </c>
      <c r="H43" s="67">
        <f t="shared" si="3"/>
        <v>0</v>
      </c>
      <c r="I43" s="41">
        <f t="shared" si="3"/>
        <v>0</v>
      </c>
      <c r="J43" s="67">
        <f>K43*(0.2)</f>
        <v>0</v>
      </c>
      <c r="K43" s="44"/>
      <c r="L43" s="67">
        <f>M43*(0.2)</f>
        <v>0</v>
      </c>
      <c r="M43" s="44"/>
      <c r="N43" s="67">
        <f>O43*(0.2)</f>
        <v>0.6</v>
      </c>
      <c r="O43" s="45">
        <v>3</v>
      </c>
    </row>
    <row r="44" spans="2:15" ht="18" hidden="1" x14ac:dyDescent="0.25">
      <c r="B44" s="13"/>
      <c r="C44" s="68" t="s">
        <v>97</v>
      </c>
      <c r="D44" s="64"/>
      <c r="E44" s="69">
        <v>10300030</v>
      </c>
      <c r="F44" s="66">
        <f>G44*(0.21)</f>
        <v>0</v>
      </c>
      <c r="G44" s="44"/>
      <c r="H44" s="67">
        <f t="shared" si="3"/>
        <v>0</v>
      </c>
      <c r="I44" s="41">
        <f t="shared" si="3"/>
        <v>0</v>
      </c>
      <c r="J44" s="67">
        <f>K44*(0.21)</f>
        <v>0</v>
      </c>
      <c r="K44" s="44"/>
      <c r="L44" s="67">
        <f>M44*(0.21)</f>
        <v>0</v>
      </c>
      <c r="M44" s="44"/>
      <c r="N44" s="67">
        <f>O44*(0.21)</f>
        <v>0</v>
      </c>
      <c r="O44" s="45"/>
    </row>
    <row r="45" spans="2:15" ht="18" x14ac:dyDescent="0.25">
      <c r="B45" s="13"/>
      <c r="C45" s="68" t="s">
        <v>98</v>
      </c>
      <c r="D45" s="64"/>
      <c r="E45" s="69">
        <v>10300031</v>
      </c>
      <c r="F45" s="66">
        <f>G45*(0.25)</f>
        <v>50</v>
      </c>
      <c r="G45" s="44">
        <v>200</v>
      </c>
      <c r="H45" s="67">
        <f t="shared" si="3"/>
        <v>0</v>
      </c>
      <c r="I45" s="41">
        <f t="shared" si="3"/>
        <v>0</v>
      </c>
      <c r="J45" s="67">
        <f>K45*(0.25)</f>
        <v>23</v>
      </c>
      <c r="K45" s="44">
        <v>92</v>
      </c>
      <c r="L45" s="67">
        <f>M45*(0.25)</f>
        <v>0</v>
      </c>
      <c r="M45" s="44"/>
      <c r="N45" s="67">
        <f>O45*(0.25)</f>
        <v>26</v>
      </c>
      <c r="O45" s="45">
        <v>104</v>
      </c>
    </row>
    <row r="46" spans="2:15" ht="18" hidden="1" x14ac:dyDescent="0.25">
      <c r="B46" s="13"/>
      <c r="C46" s="68" t="s">
        <v>99</v>
      </c>
      <c r="D46" s="64"/>
      <c r="E46" s="69">
        <v>10300032</v>
      </c>
      <c r="F46" s="66">
        <f>G46*(0.26)</f>
        <v>0</v>
      </c>
      <c r="G46" s="44"/>
      <c r="H46" s="67">
        <f t="shared" si="3"/>
        <v>0</v>
      </c>
      <c r="I46" s="41">
        <f t="shared" si="3"/>
        <v>0</v>
      </c>
      <c r="J46" s="67">
        <f>K46*(0.26)</f>
        <v>0</v>
      </c>
      <c r="K46" s="44"/>
      <c r="L46" s="67">
        <f>M46*(0.26)</f>
        <v>0</v>
      </c>
      <c r="M46" s="44"/>
      <c r="N46" s="67">
        <f>O46*(0.26)</f>
        <v>0</v>
      </c>
      <c r="O46" s="45"/>
    </row>
    <row r="47" spans="2:15" ht="18" hidden="1" x14ac:dyDescent="0.25">
      <c r="B47" s="13"/>
      <c r="C47" s="68" t="s">
        <v>100</v>
      </c>
      <c r="D47" s="64"/>
      <c r="E47" s="69">
        <v>10300033</v>
      </c>
      <c r="F47" s="66">
        <f>G47*(0.285)</f>
        <v>0</v>
      </c>
      <c r="G47" s="44"/>
      <c r="H47" s="67">
        <f t="shared" si="3"/>
        <v>0</v>
      </c>
      <c r="I47" s="41">
        <f t="shared" si="3"/>
        <v>0</v>
      </c>
      <c r="J47" s="67">
        <f>K47*(0.285)</f>
        <v>0</v>
      </c>
      <c r="K47" s="44"/>
      <c r="L47" s="67">
        <f>M47*(0.285)</f>
        <v>0</v>
      </c>
      <c r="M47" s="44"/>
      <c r="N47" s="67">
        <f>O47*(0.285)</f>
        <v>0</v>
      </c>
      <c r="O47" s="45"/>
    </row>
    <row r="48" spans="2:15" ht="18" hidden="1" x14ac:dyDescent="0.25">
      <c r="B48" s="13"/>
      <c r="C48" s="68" t="s">
        <v>101</v>
      </c>
      <c r="D48" s="64"/>
      <c r="E48" s="69">
        <v>10300034</v>
      </c>
      <c r="F48" s="66">
        <f>G48*(0.3)</f>
        <v>0</v>
      </c>
      <c r="G48" s="44"/>
      <c r="H48" s="67">
        <f t="shared" si="3"/>
        <v>0</v>
      </c>
      <c r="I48" s="41">
        <f t="shared" si="3"/>
        <v>0</v>
      </c>
      <c r="J48" s="67">
        <f>K48*(0.3)</f>
        <v>0</v>
      </c>
      <c r="K48" s="44"/>
      <c r="L48" s="67">
        <f>M48*(0.3)</f>
        <v>0</v>
      </c>
      <c r="M48" s="44"/>
      <c r="N48" s="67">
        <f>O48*(0.3)</f>
        <v>0</v>
      </c>
      <c r="O48" s="45"/>
    </row>
    <row r="49" spans="2:15" ht="18" x14ac:dyDescent="0.25">
      <c r="B49" s="13"/>
      <c r="C49" s="68" t="s">
        <v>102</v>
      </c>
      <c r="D49" s="64"/>
      <c r="E49" s="69">
        <v>10300035</v>
      </c>
      <c r="F49" s="66">
        <f>G49*(0.315)</f>
        <v>3.15</v>
      </c>
      <c r="G49" s="44">
        <v>10</v>
      </c>
      <c r="H49" s="67">
        <f t="shared" si="3"/>
        <v>0</v>
      </c>
      <c r="I49" s="41">
        <f t="shared" si="3"/>
        <v>0</v>
      </c>
      <c r="J49" s="67">
        <f>K49*(0.315)</f>
        <v>0</v>
      </c>
      <c r="K49" s="44"/>
      <c r="L49" s="67">
        <f>M49*(0.315)</f>
        <v>0</v>
      </c>
      <c r="M49" s="44"/>
      <c r="N49" s="67">
        <f>O49*(0.315)</f>
        <v>3.15</v>
      </c>
      <c r="O49" s="45">
        <v>10</v>
      </c>
    </row>
    <row r="50" spans="2:15" ht="18" x14ac:dyDescent="0.25">
      <c r="B50" s="13"/>
      <c r="C50" s="68" t="s">
        <v>103</v>
      </c>
      <c r="D50" s="64"/>
      <c r="E50" s="69">
        <v>10300036</v>
      </c>
      <c r="F50" s="66">
        <f>G50*(0.32)</f>
        <v>2.56</v>
      </c>
      <c r="G50" s="44">
        <v>8</v>
      </c>
      <c r="H50" s="67">
        <f t="shared" si="3"/>
        <v>0</v>
      </c>
      <c r="I50" s="41">
        <f t="shared" si="3"/>
        <v>0</v>
      </c>
      <c r="J50" s="67">
        <f>K50*(0.32)</f>
        <v>0</v>
      </c>
      <c r="K50" s="44"/>
      <c r="L50" s="67">
        <f>M50*(0.32)</f>
        <v>0</v>
      </c>
      <c r="M50" s="44"/>
      <c r="N50" s="67">
        <f>O50*(0.32)</f>
        <v>2.56</v>
      </c>
      <c r="O50" s="45">
        <v>8</v>
      </c>
    </row>
    <row r="51" spans="2:15" ht="18" hidden="1" x14ac:dyDescent="0.25">
      <c r="B51" s="13"/>
      <c r="C51" s="68" t="s">
        <v>104</v>
      </c>
      <c r="D51" s="64"/>
      <c r="E51" s="69">
        <v>10300037</v>
      </c>
      <c r="F51" s="66">
        <f>G51*(0.325)</f>
        <v>0</v>
      </c>
      <c r="G51" s="44"/>
      <c r="H51" s="67">
        <f t="shared" si="3"/>
        <v>0</v>
      </c>
      <c r="I51" s="41">
        <f t="shared" si="3"/>
        <v>0</v>
      </c>
      <c r="J51" s="67">
        <f>K51*(0.325)</f>
        <v>0</v>
      </c>
      <c r="K51" s="44"/>
      <c r="L51" s="67">
        <f>M51*(0.325)</f>
        <v>0</v>
      </c>
      <c r="M51" s="44"/>
      <c r="N51" s="67">
        <f>O51*(0.325)</f>
        <v>0</v>
      </c>
      <c r="O51" s="45"/>
    </row>
    <row r="52" spans="2:15" ht="18" hidden="1" x14ac:dyDescent="0.25">
      <c r="B52" s="13"/>
      <c r="C52" s="68" t="s">
        <v>105</v>
      </c>
      <c r="D52" s="64"/>
      <c r="E52" s="69">
        <v>10300038</v>
      </c>
      <c r="F52" s="66">
        <f>G52*(0.35)</f>
        <v>0</v>
      </c>
      <c r="G52" s="44"/>
      <c r="H52" s="67">
        <f t="shared" si="3"/>
        <v>0</v>
      </c>
      <c r="I52" s="41">
        <f t="shared" si="3"/>
        <v>0</v>
      </c>
      <c r="J52" s="67">
        <f>K52*(0.35)</f>
        <v>0</v>
      </c>
      <c r="K52" s="44"/>
      <c r="L52" s="67">
        <f>M52*(0.35)</f>
        <v>0</v>
      </c>
      <c r="M52" s="44"/>
      <c r="N52" s="67">
        <f>O52*(0.35)</f>
        <v>0</v>
      </c>
      <c r="O52" s="45"/>
    </row>
    <row r="53" spans="2:15" ht="18" x14ac:dyDescent="0.25">
      <c r="B53" s="13"/>
      <c r="C53" s="68" t="s">
        <v>106</v>
      </c>
      <c r="D53" s="64"/>
      <c r="E53" s="69">
        <v>10300039</v>
      </c>
      <c r="F53" s="66">
        <f>G53*(0.4)</f>
        <v>114</v>
      </c>
      <c r="G53" s="44">
        <v>285</v>
      </c>
      <c r="H53" s="67">
        <f t="shared" si="3"/>
        <v>0</v>
      </c>
      <c r="I53" s="41">
        <f t="shared" si="3"/>
        <v>0</v>
      </c>
      <c r="J53" s="67">
        <f>K53*(0.4)</f>
        <v>40.4</v>
      </c>
      <c r="K53" s="44">
        <v>101</v>
      </c>
      <c r="L53" s="67">
        <f>M53*(0.4)</f>
        <v>0</v>
      </c>
      <c r="M53" s="44"/>
      <c r="N53" s="67">
        <f>O53*(0.4)</f>
        <v>74</v>
      </c>
      <c r="O53" s="45">
        <v>185</v>
      </c>
    </row>
    <row r="54" spans="2:15" ht="18" hidden="1" x14ac:dyDescent="0.25">
      <c r="B54" s="13"/>
      <c r="C54" s="68" t="s">
        <v>107</v>
      </c>
      <c r="D54" s="64"/>
      <c r="E54" s="69">
        <v>10300040</v>
      </c>
      <c r="F54" s="66">
        <f>G54*(0.472)</f>
        <v>0</v>
      </c>
      <c r="G54" s="44"/>
      <c r="H54" s="67">
        <f t="shared" si="3"/>
        <v>0</v>
      </c>
      <c r="I54" s="41">
        <f t="shared" si="3"/>
        <v>0</v>
      </c>
      <c r="J54" s="67">
        <f>K54*(0.472)</f>
        <v>0</v>
      </c>
      <c r="K54" s="44"/>
      <c r="L54" s="67">
        <f>M54*(0.472)</f>
        <v>0</v>
      </c>
      <c r="M54" s="44"/>
      <c r="N54" s="67">
        <f>O54*(0.472)</f>
        <v>0</v>
      </c>
      <c r="O54" s="45"/>
    </row>
    <row r="55" spans="2:15" ht="18" hidden="1" x14ac:dyDescent="0.25">
      <c r="B55" s="13"/>
      <c r="C55" s="68" t="s">
        <v>108</v>
      </c>
      <c r="D55" s="64"/>
      <c r="E55" s="69">
        <v>10300041</v>
      </c>
      <c r="F55" s="66">
        <f>G55*(0.5)</f>
        <v>0</v>
      </c>
      <c r="G55" s="44"/>
      <c r="H55" s="67">
        <f t="shared" si="3"/>
        <v>0</v>
      </c>
      <c r="I55" s="41">
        <f t="shared" si="3"/>
        <v>0</v>
      </c>
      <c r="J55" s="67">
        <f>K55*(0.5)</f>
        <v>0</v>
      </c>
      <c r="K55" s="44"/>
      <c r="L55" s="67">
        <f>M55*(0.5)</f>
        <v>0</v>
      </c>
      <c r="M55" s="44"/>
      <c r="N55" s="67">
        <f>O55*(0.5)</f>
        <v>0</v>
      </c>
      <c r="O55" s="45"/>
    </row>
    <row r="56" spans="2:15" ht="18" x14ac:dyDescent="0.25">
      <c r="B56" s="13"/>
      <c r="C56" s="68" t="s">
        <v>109</v>
      </c>
      <c r="D56" s="64"/>
      <c r="E56" s="69">
        <v>10300042</v>
      </c>
      <c r="F56" s="66">
        <f>G56*(0.56)</f>
        <v>2.2400000000000002</v>
      </c>
      <c r="G56" s="44">
        <v>4</v>
      </c>
      <c r="H56" s="67">
        <f t="shared" si="3"/>
        <v>0</v>
      </c>
      <c r="I56" s="41">
        <f t="shared" si="3"/>
        <v>0</v>
      </c>
      <c r="J56" s="67">
        <f>K56*(0.56)</f>
        <v>0</v>
      </c>
      <c r="K56" s="44"/>
      <c r="L56" s="67">
        <f>M56*(0.56)</f>
        <v>0</v>
      </c>
      <c r="M56" s="44"/>
      <c r="N56" s="67">
        <f>O56*(0.56)</f>
        <v>2.2400000000000002</v>
      </c>
      <c r="O56" s="45">
        <v>4</v>
      </c>
    </row>
    <row r="57" spans="2:15" ht="18" x14ac:dyDescent="0.25">
      <c r="B57" s="13"/>
      <c r="C57" s="68" t="s">
        <v>110</v>
      </c>
      <c r="D57" s="64"/>
      <c r="E57" s="69">
        <v>10300043</v>
      </c>
      <c r="F57" s="66">
        <f>G57*(0.63)</f>
        <v>73.709999999999994</v>
      </c>
      <c r="G57" s="44">
        <v>117</v>
      </c>
      <c r="H57" s="67">
        <f t="shared" si="3"/>
        <v>0</v>
      </c>
      <c r="I57" s="41">
        <f t="shared" si="3"/>
        <v>0</v>
      </c>
      <c r="J57" s="67">
        <f>K57*(0.63)</f>
        <v>46.62</v>
      </c>
      <c r="K57" s="44">
        <v>74</v>
      </c>
      <c r="L57" s="67">
        <f>M57*(0.63)</f>
        <v>1.26</v>
      </c>
      <c r="M57" s="44">
        <v>2</v>
      </c>
      <c r="N57" s="67">
        <f>O57*(0.63)</f>
        <v>17.010000000000002</v>
      </c>
      <c r="O57" s="45">
        <v>27</v>
      </c>
    </row>
    <row r="58" spans="2:15" ht="18" hidden="1" x14ac:dyDescent="0.25">
      <c r="B58" s="13"/>
      <c r="C58" s="68" t="s">
        <v>111</v>
      </c>
      <c r="D58" s="64"/>
      <c r="E58" s="69">
        <v>10300044</v>
      </c>
      <c r="F58" s="66">
        <f>G58*(0.75)</f>
        <v>0</v>
      </c>
      <c r="G58" s="44"/>
      <c r="H58" s="67">
        <f t="shared" si="3"/>
        <v>0</v>
      </c>
      <c r="I58" s="41">
        <f t="shared" si="3"/>
        <v>0</v>
      </c>
      <c r="J58" s="67">
        <f>K58*(0.75)</f>
        <v>0</v>
      </c>
      <c r="K58" s="44"/>
      <c r="L58" s="67">
        <f>M58*(0.75)</f>
        <v>0</v>
      </c>
      <c r="M58" s="44"/>
      <c r="N58" s="67">
        <f>O58*(0.75)</f>
        <v>0</v>
      </c>
      <c r="O58" s="45"/>
    </row>
    <row r="59" spans="2:15" ht="18" hidden="1" x14ac:dyDescent="0.25">
      <c r="B59" s="13"/>
      <c r="C59" s="68" t="s">
        <v>112</v>
      </c>
      <c r="D59" s="64"/>
      <c r="E59" s="69">
        <v>10300045</v>
      </c>
      <c r="F59" s="66">
        <f>G59*(0.79)</f>
        <v>0</v>
      </c>
      <c r="G59" s="44"/>
      <c r="H59" s="67">
        <f t="shared" si="3"/>
        <v>0</v>
      </c>
      <c r="I59" s="41">
        <f t="shared" si="3"/>
        <v>0</v>
      </c>
      <c r="J59" s="67">
        <f>K59*(0.79)</f>
        <v>0</v>
      </c>
      <c r="K59" s="44"/>
      <c r="L59" s="67">
        <f>M59*(0.79)</f>
        <v>0</v>
      </c>
      <c r="M59" s="44"/>
      <c r="N59" s="67">
        <f>O59*(0.79)</f>
        <v>0</v>
      </c>
      <c r="O59" s="45"/>
    </row>
    <row r="60" spans="2:15" ht="18" x14ac:dyDescent="0.25">
      <c r="B60" s="13"/>
      <c r="C60" s="68" t="s">
        <v>113</v>
      </c>
      <c r="D60" s="64"/>
      <c r="E60" s="69">
        <v>10300046</v>
      </c>
      <c r="F60" s="66">
        <f>G60*(1)</f>
        <v>15</v>
      </c>
      <c r="G60" s="44">
        <v>15</v>
      </c>
      <c r="H60" s="67">
        <f t="shared" si="3"/>
        <v>0</v>
      </c>
      <c r="I60" s="41">
        <f t="shared" si="3"/>
        <v>0</v>
      </c>
      <c r="J60" s="67">
        <f>K60*(1)</f>
        <v>11</v>
      </c>
      <c r="K60" s="44">
        <v>11</v>
      </c>
      <c r="L60" s="67">
        <f>M60*(1)</f>
        <v>2</v>
      </c>
      <c r="M60" s="44">
        <v>2</v>
      </c>
      <c r="N60" s="67">
        <f>O60*(1)</f>
        <v>2</v>
      </c>
      <c r="O60" s="45">
        <v>2</v>
      </c>
    </row>
    <row r="61" spans="2:15" ht="18" hidden="1" x14ac:dyDescent="0.25">
      <c r="B61" s="13"/>
      <c r="C61" s="68" t="s">
        <v>114</v>
      </c>
      <c r="D61" s="64"/>
      <c r="E61" s="69">
        <v>10300047</v>
      </c>
      <c r="F61" s="66">
        <f>G61*(1.1)</f>
        <v>0</v>
      </c>
      <c r="G61" s="44"/>
      <c r="H61" s="67">
        <f t="shared" si="3"/>
        <v>0</v>
      </c>
      <c r="I61" s="41">
        <f t="shared" si="3"/>
        <v>0</v>
      </c>
      <c r="J61" s="67">
        <f>K61*(1.1)</f>
        <v>0</v>
      </c>
      <c r="K61" s="44"/>
      <c r="L61" s="67">
        <f>M61*(1.1)</f>
        <v>0</v>
      </c>
      <c r="M61" s="44"/>
      <c r="N61" s="67">
        <f>O61*(1.1)</f>
        <v>0</v>
      </c>
      <c r="O61" s="45"/>
    </row>
    <row r="62" spans="2:15" ht="18" hidden="1" x14ac:dyDescent="0.25">
      <c r="B62" s="13"/>
      <c r="C62" s="68" t="s">
        <v>115</v>
      </c>
      <c r="D62" s="64"/>
      <c r="E62" s="69">
        <v>10300048</v>
      </c>
      <c r="F62" s="66">
        <f>G62*(1.16)</f>
        <v>0</v>
      </c>
      <c r="G62" s="44"/>
      <c r="H62" s="67">
        <f t="shared" si="3"/>
        <v>0</v>
      </c>
      <c r="I62" s="41">
        <f t="shared" si="3"/>
        <v>0</v>
      </c>
      <c r="J62" s="67">
        <f>K62*(1.16)</f>
        <v>0</v>
      </c>
      <c r="K62" s="44"/>
      <c r="L62" s="67">
        <f>M62*(1.16)</f>
        <v>0</v>
      </c>
      <c r="M62" s="44"/>
      <c r="N62" s="67">
        <f>O62*(1.16)</f>
        <v>0</v>
      </c>
      <c r="O62" s="45"/>
    </row>
    <row r="63" spans="2:15" ht="18" hidden="1" x14ac:dyDescent="0.25">
      <c r="B63" s="13"/>
      <c r="C63" s="68" t="s">
        <v>116</v>
      </c>
      <c r="D63" s="64"/>
      <c r="E63" s="69">
        <v>10300049</v>
      </c>
      <c r="F63" s="66">
        <f>G63*(1.25)</f>
        <v>0</v>
      </c>
      <c r="G63" s="44"/>
      <c r="H63" s="67">
        <f t="shared" si="3"/>
        <v>0</v>
      </c>
      <c r="I63" s="41">
        <f t="shared" si="3"/>
        <v>0</v>
      </c>
      <c r="J63" s="67">
        <f>K63*(1.25)</f>
        <v>0</v>
      </c>
      <c r="K63" s="44"/>
      <c r="L63" s="67">
        <f>M63*(1.25)</f>
        <v>0</v>
      </c>
      <c r="M63" s="44"/>
      <c r="N63" s="67">
        <f>O63*(1.25)</f>
        <v>0</v>
      </c>
      <c r="O63" s="45"/>
    </row>
    <row r="64" spans="2:15" ht="18" hidden="1" x14ac:dyDescent="0.25">
      <c r="B64" s="13"/>
      <c r="C64" s="68" t="s">
        <v>117</v>
      </c>
      <c r="D64" s="64"/>
      <c r="E64" s="69">
        <v>10300050</v>
      </c>
      <c r="F64" s="66">
        <f>G64*(1.405)</f>
        <v>0</v>
      </c>
      <c r="G64" s="44"/>
      <c r="H64" s="67">
        <f t="shared" si="3"/>
        <v>0</v>
      </c>
      <c r="I64" s="41">
        <f t="shared" si="3"/>
        <v>0</v>
      </c>
      <c r="J64" s="67">
        <f>K64*(1.405)</f>
        <v>0</v>
      </c>
      <c r="K64" s="44"/>
      <c r="L64" s="67">
        <f>M64*(1.405)</f>
        <v>0</v>
      </c>
      <c r="M64" s="44"/>
      <c r="N64" s="67">
        <f>O64*(1.405)</f>
        <v>0</v>
      </c>
      <c r="O64" s="45"/>
    </row>
    <row r="65" spans="2:15" ht="18" hidden="1" x14ac:dyDescent="0.25">
      <c r="B65" s="13"/>
      <c r="C65" s="68" t="s">
        <v>118</v>
      </c>
      <c r="D65" s="64"/>
      <c r="E65" s="69">
        <v>10300051</v>
      </c>
      <c r="F65" s="66">
        <f>G65*(1.6)</f>
        <v>0</v>
      </c>
      <c r="G65" s="44"/>
      <c r="H65" s="67">
        <f t="shared" si="3"/>
        <v>0</v>
      </c>
      <c r="I65" s="41">
        <f t="shared" si="3"/>
        <v>0</v>
      </c>
      <c r="J65" s="67">
        <f>K65*(1.6)</f>
        <v>0</v>
      </c>
      <c r="K65" s="44"/>
      <c r="L65" s="67">
        <f>M65*(1.6)</f>
        <v>0</v>
      </c>
      <c r="M65" s="44"/>
      <c r="N65" s="67">
        <f>O65*(1.6)</f>
        <v>0</v>
      </c>
      <c r="O65" s="45"/>
    </row>
    <row r="66" spans="2:15" ht="18" hidden="1" x14ac:dyDescent="0.25">
      <c r="B66" s="13"/>
      <c r="C66" s="68" t="s">
        <v>119</v>
      </c>
      <c r="D66" s="64"/>
      <c r="E66" s="69">
        <v>10300052</v>
      </c>
      <c r="F66" s="66">
        <f>G66*(1.7)</f>
        <v>0</v>
      </c>
      <c r="G66" s="44"/>
      <c r="H66" s="67">
        <f t="shared" si="3"/>
        <v>0</v>
      </c>
      <c r="I66" s="41">
        <f t="shared" si="3"/>
        <v>0</v>
      </c>
      <c r="J66" s="67">
        <f>K66*(1.7)</f>
        <v>0</v>
      </c>
      <c r="K66" s="44"/>
      <c r="L66" s="67">
        <f>M66*(1.7)</f>
        <v>0</v>
      </c>
      <c r="M66" s="44"/>
      <c r="N66" s="67">
        <f>O66*(1.7)</f>
        <v>0</v>
      </c>
      <c r="O66" s="45"/>
    </row>
    <row r="67" spans="2:15" ht="18" hidden="1" x14ac:dyDescent="0.25">
      <c r="B67" s="13"/>
      <c r="C67" s="68" t="s">
        <v>120</v>
      </c>
      <c r="D67" s="64"/>
      <c r="E67" s="69">
        <v>10300053</v>
      </c>
      <c r="F67" s="66">
        <f>G67*(1.8)</f>
        <v>0</v>
      </c>
      <c r="G67" s="44"/>
      <c r="H67" s="67">
        <f t="shared" si="3"/>
        <v>0</v>
      </c>
      <c r="I67" s="41">
        <f t="shared" si="3"/>
        <v>0</v>
      </c>
      <c r="J67" s="67">
        <f>K67*(1.8)</f>
        <v>0</v>
      </c>
      <c r="K67" s="44"/>
      <c r="L67" s="67">
        <f>M67*(1.8)</f>
        <v>0</v>
      </c>
      <c r="M67" s="44"/>
      <c r="N67" s="67">
        <f>O67*(1.8)</f>
        <v>0</v>
      </c>
      <c r="O67" s="45"/>
    </row>
    <row r="68" spans="2:15" ht="18" hidden="1" x14ac:dyDescent="0.25">
      <c r="B68" s="13"/>
      <c r="C68" s="68" t="s">
        <v>121</v>
      </c>
      <c r="D68" s="64"/>
      <c r="E68" s="69">
        <v>10300054</v>
      </c>
      <c r="F68" s="66">
        <f>G68*(1.9)</f>
        <v>0</v>
      </c>
      <c r="G68" s="44"/>
      <c r="H68" s="67">
        <f t="shared" si="3"/>
        <v>0</v>
      </c>
      <c r="I68" s="41">
        <f t="shared" si="3"/>
        <v>0</v>
      </c>
      <c r="J68" s="67">
        <f>K68*(1.9)</f>
        <v>0</v>
      </c>
      <c r="K68" s="44"/>
      <c r="L68" s="67">
        <f>M68*(1.9)</f>
        <v>0</v>
      </c>
      <c r="M68" s="44"/>
      <c r="N68" s="67">
        <f>O68*(1.9)</f>
        <v>0</v>
      </c>
      <c r="O68" s="45"/>
    </row>
    <row r="69" spans="2:15" ht="18" hidden="1" x14ac:dyDescent="0.25">
      <c r="B69" s="13"/>
      <c r="C69" s="68" t="s">
        <v>122</v>
      </c>
      <c r="D69" s="64"/>
      <c r="E69" s="69">
        <v>10300055</v>
      </c>
      <c r="F69" s="66">
        <f>G69*(10)</f>
        <v>0</v>
      </c>
      <c r="G69" s="44"/>
      <c r="H69" s="67">
        <f t="shared" si="3"/>
        <v>0</v>
      </c>
      <c r="I69" s="41">
        <f t="shared" si="3"/>
        <v>0</v>
      </c>
      <c r="J69" s="67">
        <f>K69*(10)</f>
        <v>0</v>
      </c>
      <c r="K69" s="44"/>
      <c r="L69" s="67">
        <f>M69*(10)</f>
        <v>0</v>
      </c>
      <c r="M69" s="44"/>
      <c r="N69" s="67">
        <f>O69*(10)</f>
        <v>0</v>
      </c>
      <c r="O69" s="45"/>
    </row>
    <row r="70" spans="2:15" ht="18" hidden="1" x14ac:dyDescent="0.25">
      <c r="B70" s="13"/>
      <c r="C70" s="68" t="s">
        <v>123</v>
      </c>
      <c r="D70" s="64"/>
      <c r="E70" s="69">
        <v>10300056</v>
      </c>
      <c r="F70" s="66">
        <f>G70*(12)</f>
        <v>0</v>
      </c>
      <c r="G70" s="44"/>
      <c r="H70" s="67">
        <f t="shared" si="3"/>
        <v>0</v>
      </c>
      <c r="I70" s="41">
        <f t="shared" si="3"/>
        <v>0</v>
      </c>
      <c r="J70" s="67">
        <f>K70*(12)</f>
        <v>0</v>
      </c>
      <c r="K70" s="44"/>
      <c r="L70" s="67">
        <f>M70*(12)</f>
        <v>0</v>
      </c>
      <c r="M70" s="44"/>
      <c r="N70" s="67">
        <f>O70*(12)</f>
        <v>0</v>
      </c>
      <c r="O70" s="45"/>
    </row>
    <row r="71" spans="2:15" ht="18" hidden="1" x14ac:dyDescent="0.25">
      <c r="B71" s="13"/>
      <c r="C71" s="68" t="s">
        <v>124</v>
      </c>
      <c r="D71" s="64"/>
      <c r="E71" s="69">
        <v>10300057</v>
      </c>
      <c r="F71" s="66">
        <f>G71*(12.5)</f>
        <v>0</v>
      </c>
      <c r="G71" s="44"/>
      <c r="H71" s="67">
        <f t="shared" si="3"/>
        <v>0</v>
      </c>
      <c r="I71" s="41">
        <f t="shared" si="3"/>
        <v>0</v>
      </c>
      <c r="J71" s="67">
        <f>K71*(12.5)</f>
        <v>0</v>
      </c>
      <c r="K71" s="44"/>
      <c r="L71" s="67">
        <f>M71*(12.5)</f>
        <v>0</v>
      </c>
      <c r="M71" s="44"/>
      <c r="N71" s="67">
        <f>O71*(12.5)</f>
        <v>0</v>
      </c>
      <c r="O71" s="45"/>
    </row>
    <row r="72" spans="2:15" ht="18" hidden="1" x14ac:dyDescent="0.25">
      <c r="B72" s="13"/>
      <c r="C72" s="68" t="s">
        <v>125</v>
      </c>
      <c r="D72" s="64"/>
      <c r="E72" s="69">
        <v>10300058</v>
      </c>
      <c r="F72" s="66">
        <f>G72*(13.2)</f>
        <v>0</v>
      </c>
      <c r="G72" s="44"/>
      <c r="H72" s="67">
        <f t="shared" si="3"/>
        <v>0</v>
      </c>
      <c r="I72" s="41">
        <f t="shared" si="3"/>
        <v>0</v>
      </c>
      <c r="J72" s="67">
        <f>K72*(13.2)</f>
        <v>0</v>
      </c>
      <c r="K72" s="44"/>
      <c r="L72" s="67">
        <f>M72*(13.2)</f>
        <v>0</v>
      </c>
      <c r="M72" s="44"/>
      <c r="N72" s="67">
        <f>O72*(13.2)</f>
        <v>0</v>
      </c>
      <c r="O72" s="45"/>
    </row>
    <row r="73" spans="2:15" ht="18" hidden="1" x14ac:dyDescent="0.25">
      <c r="B73" s="13"/>
      <c r="C73" s="68" t="s">
        <v>126</v>
      </c>
      <c r="D73" s="64"/>
      <c r="E73" s="69">
        <v>10300059</v>
      </c>
      <c r="F73" s="66">
        <f>G73*(13.5)</f>
        <v>0</v>
      </c>
      <c r="G73" s="44"/>
      <c r="H73" s="67">
        <f t="shared" si="3"/>
        <v>0</v>
      </c>
      <c r="I73" s="41">
        <f t="shared" si="3"/>
        <v>0</v>
      </c>
      <c r="J73" s="67">
        <f>K73*(13.5)</f>
        <v>0</v>
      </c>
      <c r="K73" s="44"/>
      <c r="L73" s="67">
        <f>M73*(13.5)</f>
        <v>0</v>
      </c>
      <c r="M73" s="44"/>
      <c r="N73" s="67">
        <f>O73*(13.5)</f>
        <v>0</v>
      </c>
      <c r="O73" s="45"/>
    </row>
    <row r="74" spans="2:15" ht="18" hidden="1" x14ac:dyDescent="0.25">
      <c r="B74" s="13"/>
      <c r="C74" s="68" t="s">
        <v>127</v>
      </c>
      <c r="D74" s="64"/>
      <c r="E74" s="69">
        <v>10300060</v>
      </c>
      <c r="F74" s="66">
        <f>G74*(15)</f>
        <v>0</v>
      </c>
      <c r="G74" s="44"/>
      <c r="H74" s="67">
        <f t="shared" si="3"/>
        <v>0</v>
      </c>
      <c r="I74" s="41">
        <f t="shared" si="3"/>
        <v>0</v>
      </c>
      <c r="J74" s="67">
        <f>K74*(15)</f>
        <v>0</v>
      </c>
      <c r="K74" s="44"/>
      <c r="L74" s="67">
        <f>M74*(15)</f>
        <v>0</v>
      </c>
      <c r="M74" s="44"/>
      <c r="N74" s="67">
        <f>O74*(15)</f>
        <v>0</v>
      </c>
      <c r="O74" s="45"/>
    </row>
    <row r="75" spans="2:15" ht="18" hidden="1" x14ac:dyDescent="0.25">
      <c r="B75" s="13"/>
      <c r="C75" s="68" t="s">
        <v>128</v>
      </c>
      <c r="D75" s="64"/>
      <c r="E75" s="69">
        <v>10300061</v>
      </c>
      <c r="F75" s="66">
        <f>G75*(16)</f>
        <v>0</v>
      </c>
      <c r="G75" s="44"/>
      <c r="H75" s="67">
        <f t="shared" si="3"/>
        <v>0</v>
      </c>
      <c r="I75" s="41">
        <f t="shared" si="3"/>
        <v>0</v>
      </c>
      <c r="J75" s="67">
        <f>K75*(16)</f>
        <v>0</v>
      </c>
      <c r="K75" s="44"/>
      <c r="L75" s="67">
        <f>M75*(16)</f>
        <v>0</v>
      </c>
      <c r="M75" s="44"/>
      <c r="N75" s="67">
        <f>O75*(16)</f>
        <v>0</v>
      </c>
      <c r="O75" s="45"/>
    </row>
    <row r="76" spans="2:15" ht="18" hidden="1" x14ac:dyDescent="0.25">
      <c r="B76" s="13"/>
      <c r="C76" s="68" t="s">
        <v>129</v>
      </c>
      <c r="D76" s="64"/>
      <c r="E76" s="69">
        <v>10300062</v>
      </c>
      <c r="F76" s="66">
        <f>G76*(2)</f>
        <v>0</v>
      </c>
      <c r="G76" s="44"/>
      <c r="H76" s="67">
        <f t="shared" si="3"/>
        <v>0</v>
      </c>
      <c r="I76" s="41">
        <f t="shared" si="3"/>
        <v>0</v>
      </c>
      <c r="J76" s="67">
        <f>K76*(2)</f>
        <v>0</v>
      </c>
      <c r="K76" s="44"/>
      <c r="L76" s="67">
        <f>M76*(2)</f>
        <v>0</v>
      </c>
      <c r="M76" s="44"/>
      <c r="N76" s="67">
        <f>O76*(2)</f>
        <v>0</v>
      </c>
      <c r="O76" s="45"/>
    </row>
    <row r="77" spans="2:15" ht="18" hidden="1" x14ac:dyDescent="0.25">
      <c r="B77" s="13"/>
      <c r="C77" s="68" t="s">
        <v>130</v>
      </c>
      <c r="D77" s="64"/>
      <c r="E77" s="69">
        <v>10300063</v>
      </c>
      <c r="F77" s="66">
        <f>G77*(2.5)</f>
        <v>0</v>
      </c>
      <c r="G77" s="44"/>
      <c r="H77" s="67">
        <f t="shared" si="3"/>
        <v>0</v>
      </c>
      <c r="I77" s="41">
        <f t="shared" si="3"/>
        <v>0</v>
      </c>
      <c r="J77" s="67">
        <f>K77*(2.5)</f>
        <v>0</v>
      </c>
      <c r="K77" s="44"/>
      <c r="L77" s="67">
        <f>M77*(2.5)</f>
        <v>0</v>
      </c>
      <c r="M77" s="44"/>
      <c r="N77" s="67">
        <f>O77*(2.5)</f>
        <v>0</v>
      </c>
      <c r="O77" s="45"/>
    </row>
    <row r="78" spans="2:15" ht="18" hidden="1" x14ac:dyDescent="0.25">
      <c r="B78" s="13"/>
      <c r="C78" s="68" t="s">
        <v>131</v>
      </c>
      <c r="D78" s="64"/>
      <c r="E78" s="69">
        <v>10300064</v>
      </c>
      <c r="F78" s="66">
        <f>G78*(2.66)</f>
        <v>0</v>
      </c>
      <c r="G78" s="44"/>
      <c r="H78" s="67">
        <f t="shared" si="3"/>
        <v>0</v>
      </c>
      <c r="I78" s="41">
        <f t="shared" si="3"/>
        <v>0</v>
      </c>
      <c r="J78" s="67">
        <f>K78*(2.66)</f>
        <v>0</v>
      </c>
      <c r="K78" s="44"/>
      <c r="L78" s="67">
        <f>M78*(2.66)</f>
        <v>0</v>
      </c>
      <c r="M78" s="44"/>
      <c r="N78" s="67">
        <f>O78*(2.66)</f>
        <v>0</v>
      </c>
      <c r="O78" s="45"/>
    </row>
    <row r="79" spans="2:15" ht="18" hidden="1" x14ac:dyDescent="0.25">
      <c r="B79" s="13"/>
      <c r="C79" s="68" t="s">
        <v>132</v>
      </c>
      <c r="D79" s="64"/>
      <c r="E79" s="69">
        <v>10300065</v>
      </c>
      <c r="F79" s="66">
        <f>G79*(2.75)</f>
        <v>0</v>
      </c>
      <c r="G79" s="44"/>
      <c r="H79" s="67">
        <f t="shared" si="3"/>
        <v>0</v>
      </c>
      <c r="I79" s="41">
        <f t="shared" si="3"/>
        <v>0</v>
      </c>
      <c r="J79" s="67">
        <f>K79*(2.75)</f>
        <v>0</v>
      </c>
      <c r="K79" s="44"/>
      <c r="L79" s="67">
        <f>M79*(2.75)</f>
        <v>0</v>
      </c>
      <c r="M79" s="44"/>
      <c r="N79" s="67">
        <f>O79*(2.75)</f>
        <v>0</v>
      </c>
      <c r="O79" s="45"/>
    </row>
    <row r="80" spans="2:15" ht="18" hidden="1" x14ac:dyDescent="0.25">
      <c r="B80" s="13"/>
      <c r="C80" s="68" t="s">
        <v>133</v>
      </c>
      <c r="D80" s="64"/>
      <c r="E80" s="69">
        <v>10300066</v>
      </c>
      <c r="F80" s="66">
        <f>G80*(20)</f>
        <v>0</v>
      </c>
      <c r="G80" s="44"/>
      <c r="H80" s="67">
        <f t="shared" si="3"/>
        <v>0</v>
      </c>
      <c r="I80" s="41">
        <f t="shared" si="3"/>
        <v>0</v>
      </c>
      <c r="J80" s="67">
        <f>K80*(20)</f>
        <v>0</v>
      </c>
      <c r="K80" s="44"/>
      <c r="L80" s="67">
        <f>M80*(20)</f>
        <v>0</v>
      </c>
      <c r="M80" s="44"/>
      <c r="N80" s="67">
        <f>O80*(20)</f>
        <v>0</v>
      </c>
      <c r="O80" s="45"/>
    </row>
    <row r="81" spans="2:15" ht="18" hidden="1" x14ac:dyDescent="0.25">
      <c r="B81" s="13"/>
      <c r="C81" s="68" t="s">
        <v>134</v>
      </c>
      <c r="D81" s="64"/>
      <c r="E81" s="69">
        <v>10300067</v>
      </c>
      <c r="F81" s="66">
        <f>G81*(23)</f>
        <v>0</v>
      </c>
      <c r="G81" s="44"/>
      <c r="H81" s="67">
        <f t="shared" si="3"/>
        <v>0</v>
      </c>
      <c r="I81" s="41">
        <f t="shared" si="3"/>
        <v>0</v>
      </c>
      <c r="J81" s="67">
        <f>K81*(23)</f>
        <v>0</v>
      </c>
      <c r="K81" s="44"/>
      <c r="L81" s="67">
        <f>M81*(23)</f>
        <v>0</v>
      </c>
      <c r="M81" s="44"/>
      <c r="N81" s="67">
        <f>O81*(23)</f>
        <v>0</v>
      </c>
      <c r="O81" s="45"/>
    </row>
    <row r="82" spans="2:15" ht="18" hidden="1" x14ac:dyDescent="0.25">
      <c r="B82" s="13"/>
      <c r="C82" s="68" t="s">
        <v>135</v>
      </c>
      <c r="D82" s="64"/>
      <c r="E82" s="69">
        <v>10300068</v>
      </c>
      <c r="F82" s="66">
        <f>G82*(25)</f>
        <v>0</v>
      </c>
      <c r="G82" s="44"/>
      <c r="H82" s="67">
        <f t="shared" si="3"/>
        <v>0</v>
      </c>
      <c r="I82" s="41">
        <f t="shared" si="3"/>
        <v>0</v>
      </c>
      <c r="J82" s="67">
        <f>K82*(25)</f>
        <v>0</v>
      </c>
      <c r="K82" s="44"/>
      <c r="L82" s="67">
        <f>M82*(25)</f>
        <v>0</v>
      </c>
      <c r="M82" s="44"/>
      <c r="N82" s="67">
        <f>O82*(25)</f>
        <v>0</v>
      </c>
      <c r="O82" s="45"/>
    </row>
    <row r="83" spans="2:15" ht="18" hidden="1" x14ac:dyDescent="0.25">
      <c r="B83" s="13"/>
      <c r="C83" s="68" t="s">
        <v>136</v>
      </c>
      <c r="D83" s="64"/>
      <c r="E83" s="69">
        <v>10300069</v>
      </c>
      <c r="F83" s="66">
        <f>G83*(3.15)</f>
        <v>0</v>
      </c>
      <c r="G83" s="44"/>
      <c r="H83" s="67">
        <f t="shared" si="3"/>
        <v>0</v>
      </c>
      <c r="I83" s="41">
        <f t="shared" si="3"/>
        <v>0</v>
      </c>
      <c r="J83" s="67">
        <f>K83*(3.15)</f>
        <v>0</v>
      </c>
      <c r="K83" s="44"/>
      <c r="L83" s="67">
        <f>M83*(3.15)</f>
        <v>0</v>
      </c>
      <c r="M83" s="44"/>
      <c r="N83" s="67">
        <f>O83*(3.15)</f>
        <v>0</v>
      </c>
      <c r="O83" s="45"/>
    </row>
    <row r="84" spans="2:15" ht="18" hidden="1" x14ac:dyDescent="0.25">
      <c r="B84" s="13"/>
      <c r="C84" s="68" t="s">
        <v>137</v>
      </c>
      <c r="D84" s="64"/>
      <c r="E84" s="69">
        <v>10300070</v>
      </c>
      <c r="F84" s="66">
        <f>G84*(3.2)</f>
        <v>0</v>
      </c>
      <c r="G84" s="44"/>
      <c r="H84" s="67">
        <f t="shared" si="3"/>
        <v>0</v>
      </c>
      <c r="I84" s="41">
        <f t="shared" si="3"/>
        <v>0</v>
      </c>
      <c r="J84" s="67">
        <f>K84*(3.2)</f>
        <v>0</v>
      </c>
      <c r="K84" s="44"/>
      <c r="L84" s="67">
        <f>M84*(3.2)</f>
        <v>0</v>
      </c>
      <c r="M84" s="44"/>
      <c r="N84" s="67">
        <f>O84*(3.2)</f>
        <v>0</v>
      </c>
      <c r="O84" s="45"/>
    </row>
    <row r="85" spans="2:15" ht="18" hidden="1" x14ac:dyDescent="0.25">
      <c r="B85" s="13"/>
      <c r="C85" s="68" t="s">
        <v>138</v>
      </c>
      <c r="D85" s="64"/>
      <c r="E85" s="69">
        <v>10300071</v>
      </c>
      <c r="F85" s="66">
        <f>G85*(4)</f>
        <v>0</v>
      </c>
      <c r="G85" s="44"/>
      <c r="H85" s="67">
        <f t="shared" si="3"/>
        <v>0</v>
      </c>
      <c r="I85" s="41">
        <f t="shared" si="3"/>
        <v>0</v>
      </c>
      <c r="J85" s="67">
        <f>K85*(4)</f>
        <v>0</v>
      </c>
      <c r="K85" s="44"/>
      <c r="L85" s="67">
        <f>M85*(4)</f>
        <v>0</v>
      </c>
      <c r="M85" s="44"/>
      <c r="N85" s="67">
        <f>O85*(4)</f>
        <v>0</v>
      </c>
      <c r="O85" s="45"/>
    </row>
    <row r="86" spans="2:15" ht="18" hidden="1" x14ac:dyDescent="0.25">
      <c r="B86" s="13"/>
      <c r="C86" s="68" t="s">
        <v>139</v>
      </c>
      <c r="D86" s="64"/>
      <c r="E86" s="69">
        <v>10300072</v>
      </c>
      <c r="F86" s="66">
        <f>G86*(4.2)</f>
        <v>0</v>
      </c>
      <c r="G86" s="44"/>
      <c r="H86" s="67">
        <f t="shared" si="3"/>
        <v>0</v>
      </c>
      <c r="I86" s="41">
        <f t="shared" si="3"/>
        <v>0</v>
      </c>
      <c r="J86" s="67">
        <f>K86*(4.2)</f>
        <v>0</v>
      </c>
      <c r="K86" s="44"/>
      <c r="L86" s="67">
        <f>M86*(4.2)</f>
        <v>0</v>
      </c>
      <c r="M86" s="44"/>
      <c r="N86" s="67">
        <f>O86*(4.2)</f>
        <v>0</v>
      </c>
      <c r="O86" s="45"/>
    </row>
    <row r="87" spans="2:15" ht="18" hidden="1" x14ac:dyDescent="0.25">
      <c r="B87" s="13"/>
      <c r="C87" s="68" t="s">
        <v>140</v>
      </c>
      <c r="D87" s="64"/>
      <c r="E87" s="69">
        <v>10300073</v>
      </c>
      <c r="F87" s="66">
        <f>G87*(5)</f>
        <v>0</v>
      </c>
      <c r="G87" s="44"/>
      <c r="H87" s="67">
        <f t="shared" si="3"/>
        <v>0</v>
      </c>
      <c r="I87" s="41">
        <f t="shared" si="3"/>
        <v>0</v>
      </c>
      <c r="J87" s="67">
        <f>K87*(5)</f>
        <v>0</v>
      </c>
      <c r="K87" s="44"/>
      <c r="L87" s="67">
        <f>M87*(5)</f>
        <v>0</v>
      </c>
      <c r="M87" s="44"/>
      <c r="N87" s="67">
        <f>O87*(5)</f>
        <v>0</v>
      </c>
      <c r="O87" s="45"/>
    </row>
    <row r="88" spans="2:15" ht="18" hidden="1" x14ac:dyDescent="0.25">
      <c r="B88" s="13"/>
      <c r="C88" s="68" t="s">
        <v>141</v>
      </c>
      <c r="D88" s="64"/>
      <c r="E88" s="69">
        <v>10300074</v>
      </c>
      <c r="F88" s="66">
        <f>G88*(5.6)</f>
        <v>0</v>
      </c>
      <c r="G88" s="44"/>
      <c r="H88" s="67">
        <f t="shared" si="3"/>
        <v>0</v>
      </c>
      <c r="I88" s="41">
        <f t="shared" si="3"/>
        <v>0</v>
      </c>
      <c r="J88" s="67">
        <f>K88*(5.6)</f>
        <v>0</v>
      </c>
      <c r="K88" s="44"/>
      <c r="L88" s="67">
        <f>M88*(5.6)</f>
        <v>0</v>
      </c>
      <c r="M88" s="44"/>
      <c r="N88" s="67">
        <f>O88*(5.6)</f>
        <v>0</v>
      </c>
      <c r="O88" s="45"/>
    </row>
    <row r="89" spans="2:15" ht="18" hidden="1" x14ac:dyDescent="0.25">
      <c r="B89" s="13"/>
      <c r="C89" s="68" t="s">
        <v>142</v>
      </c>
      <c r="D89" s="64"/>
      <c r="E89" s="69">
        <v>10300075</v>
      </c>
      <c r="F89" s="66">
        <f>G89*(6.3)</f>
        <v>0</v>
      </c>
      <c r="G89" s="44"/>
      <c r="H89" s="67">
        <f t="shared" si="3"/>
        <v>0</v>
      </c>
      <c r="I89" s="41">
        <f t="shared" si="3"/>
        <v>0</v>
      </c>
      <c r="J89" s="67">
        <f>K89*(6.3)</f>
        <v>0</v>
      </c>
      <c r="K89" s="44"/>
      <c r="L89" s="67">
        <f>M89*(6.3)</f>
        <v>0</v>
      </c>
      <c r="M89" s="44"/>
      <c r="N89" s="67">
        <f>O89*(6.3)</f>
        <v>0</v>
      </c>
      <c r="O89" s="45"/>
    </row>
    <row r="90" spans="2:15" ht="18" hidden="1" x14ac:dyDescent="0.25">
      <c r="B90" s="13"/>
      <c r="C90" s="68" t="s">
        <v>143</v>
      </c>
      <c r="D90" s="64"/>
      <c r="E90" s="69">
        <v>10300076</v>
      </c>
      <c r="F90" s="66">
        <f>G90*(7.5)</f>
        <v>0</v>
      </c>
      <c r="G90" s="44"/>
      <c r="H90" s="67">
        <f t="shared" si="3"/>
        <v>0</v>
      </c>
      <c r="I90" s="41">
        <f t="shared" si="3"/>
        <v>0</v>
      </c>
      <c r="J90" s="67">
        <f>K90*(7.5)</f>
        <v>0</v>
      </c>
      <c r="K90" s="44"/>
      <c r="L90" s="67">
        <f>M90*(7.5)</f>
        <v>0</v>
      </c>
      <c r="M90" s="44"/>
      <c r="N90" s="67">
        <f>O90*(7.5)</f>
        <v>0</v>
      </c>
      <c r="O90" s="45"/>
    </row>
    <row r="91" spans="2:15" ht="18" hidden="1" x14ac:dyDescent="0.25">
      <c r="B91" s="13"/>
      <c r="C91" s="68" t="s">
        <v>144</v>
      </c>
      <c r="D91" s="64"/>
      <c r="E91" s="69">
        <v>10300077</v>
      </c>
      <c r="F91" s="66">
        <f>G91*(8.5)</f>
        <v>0</v>
      </c>
      <c r="G91" s="44"/>
      <c r="H91" s="67">
        <f t="shared" si="3"/>
        <v>0</v>
      </c>
      <c r="I91" s="41">
        <f t="shared" si="3"/>
        <v>0</v>
      </c>
      <c r="J91" s="67">
        <f>K91*(8.5)</f>
        <v>0</v>
      </c>
      <c r="K91" s="44"/>
      <c r="L91" s="67">
        <f>M91*(8.5)</f>
        <v>0</v>
      </c>
      <c r="M91" s="44"/>
      <c r="N91" s="67">
        <f>O91*(8.5)</f>
        <v>0</v>
      </c>
      <c r="O91" s="45"/>
    </row>
    <row r="92" spans="2:15" ht="18" x14ac:dyDescent="0.25">
      <c r="B92" s="13"/>
      <c r="C92" s="63" t="s">
        <v>145</v>
      </c>
      <c r="D92" s="64"/>
      <c r="E92" s="65">
        <v>104</v>
      </c>
      <c r="F92" s="66">
        <f t="shared" ref="F92:G92" si="5">SUM(F93:F169)</f>
        <v>640.298</v>
      </c>
      <c r="G92" s="41">
        <f t="shared" si="5"/>
        <v>1899</v>
      </c>
      <c r="H92" s="67">
        <f t="shared" si="3"/>
        <v>0</v>
      </c>
      <c r="I92" s="41">
        <f t="shared" si="3"/>
        <v>0</v>
      </c>
      <c r="J92" s="67">
        <f t="shared" ref="J92:O92" si="6">SUM(J93:J169)</f>
        <v>290.12400000000002</v>
      </c>
      <c r="K92" s="41">
        <f t="shared" si="6"/>
        <v>774</v>
      </c>
      <c r="L92" s="67">
        <f t="shared" si="6"/>
        <v>3.89</v>
      </c>
      <c r="M92" s="41">
        <f t="shared" si="6"/>
        <v>5</v>
      </c>
      <c r="N92" s="67">
        <f t="shared" si="6"/>
        <v>327.16000000000003</v>
      </c>
      <c r="O92" s="42">
        <f t="shared" si="6"/>
        <v>1059</v>
      </c>
    </row>
    <row r="93" spans="2:15" ht="18" hidden="1" x14ac:dyDescent="0.25">
      <c r="B93" s="13"/>
      <c r="C93" s="68" t="s">
        <v>68</v>
      </c>
      <c r="D93" s="64"/>
      <c r="E93" s="69">
        <v>10400001</v>
      </c>
      <c r="F93" s="66">
        <f>G93*(0.00125)</f>
        <v>0</v>
      </c>
      <c r="G93" s="44"/>
      <c r="H93" s="67">
        <f t="shared" si="3"/>
        <v>0</v>
      </c>
      <c r="I93" s="41">
        <f t="shared" si="3"/>
        <v>0</v>
      </c>
      <c r="J93" s="67">
        <f>K93*(0.00125)</f>
        <v>0</v>
      </c>
      <c r="K93" s="44"/>
      <c r="L93" s="67">
        <f>M93*(0.00125)</f>
        <v>0</v>
      </c>
      <c r="M93" s="44"/>
      <c r="N93" s="67">
        <f>O93*(0.00125)</f>
        <v>0</v>
      </c>
      <c r="O93" s="45"/>
    </row>
    <row r="94" spans="2:15" ht="18" hidden="1" x14ac:dyDescent="0.25">
      <c r="B94" s="13"/>
      <c r="C94" s="68" t="s">
        <v>69</v>
      </c>
      <c r="D94" s="64"/>
      <c r="E94" s="69">
        <v>10400002</v>
      </c>
      <c r="F94" s="66">
        <f>G94*(0.0025)</f>
        <v>0</v>
      </c>
      <c r="G94" s="44"/>
      <c r="H94" s="67">
        <f t="shared" si="3"/>
        <v>0</v>
      </c>
      <c r="I94" s="41">
        <f t="shared" si="3"/>
        <v>0</v>
      </c>
      <c r="J94" s="67">
        <f>K94*(0.0025)</f>
        <v>0</v>
      </c>
      <c r="K94" s="44"/>
      <c r="L94" s="67">
        <f>M94*(0.0025)</f>
        <v>0</v>
      </c>
      <c r="M94" s="44"/>
      <c r="N94" s="67">
        <f>O94*(0.0025)</f>
        <v>0</v>
      </c>
      <c r="O94" s="45"/>
    </row>
    <row r="95" spans="2:15" ht="18" hidden="1" x14ac:dyDescent="0.25">
      <c r="B95" s="13"/>
      <c r="C95" s="68" t="s">
        <v>70</v>
      </c>
      <c r="D95" s="64"/>
      <c r="E95" s="69">
        <v>10400003</v>
      </c>
      <c r="F95" s="66">
        <f>G95*(0.004)</f>
        <v>0</v>
      </c>
      <c r="G95" s="44"/>
      <c r="H95" s="67">
        <f t="shared" si="3"/>
        <v>0</v>
      </c>
      <c r="I95" s="41">
        <f t="shared" si="3"/>
        <v>0</v>
      </c>
      <c r="J95" s="67">
        <f>K95*(0.004)</f>
        <v>0</v>
      </c>
      <c r="K95" s="44"/>
      <c r="L95" s="67">
        <f>M95*(0.004)</f>
        <v>0</v>
      </c>
      <c r="M95" s="44"/>
      <c r="N95" s="67">
        <f>O95*(0.004)</f>
        <v>0</v>
      </c>
      <c r="O95" s="45"/>
    </row>
    <row r="96" spans="2:15" ht="18" hidden="1" x14ac:dyDescent="0.25">
      <c r="B96" s="13"/>
      <c r="C96" s="68" t="s">
        <v>71</v>
      </c>
      <c r="D96" s="64"/>
      <c r="E96" s="69">
        <v>10400004</v>
      </c>
      <c r="F96" s="66">
        <f>G96*(0.005)</f>
        <v>0</v>
      </c>
      <c r="G96" s="44"/>
      <c r="H96" s="67">
        <f t="shared" si="3"/>
        <v>0</v>
      </c>
      <c r="I96" s="41">
        <f t="shared" si="3"/>
        <v>0</v>
      </c>
      <c r="J96" s="67">
        <f>K96*(0.005)</f>
        <v>0</v>
      </c>
      <c r="K96" s="44"/>
      <c r="L96" s="67">
        <f>M96*(0.005)</f>
        <v>0</v>
      </c>
      <c r="M96" s="44"/>
      <c r="N96" s="67">
        <f>O96*(0.005)</f>
        <v>0</v>
      </c>
      <c r="O96" s="45"/>
    </row>
    <row r="97" spans="2:15" ht="18" hidden="1" x14ac:dyDescent="0.25">
      <c r="B97" s="13"/>
      <c r="C97" s="68" t="s">
        <v>72</v>
      </c>
      <c r="D97" s="64"/>
      <c r="E97" s="69">
        <v>10400005</v>
      </c>
      <c r="F97" s="66">
        <f>G97*(0.0063)</f>
        <v>0</v>
      </c>
      <c r="G97" s="44"/>
      <c r="H97" s="67">
        <f t="shared" si="3"/>
        <v>0</v>
      </c>
      <c r="I97" s="41">
        <f t="shared" si="3"/>
        <v>0</v>
      </c>
      <c r="J97" s="67">
        <f>K97*(0.0063)</f>
        <v>0</v>
      </c>
      <c r="K97" s="44"/>
      <c r="L97" s="67">
        <f>M97*(0.0063)</f>
        <v>0</v>
      </c>
      <c r="M97" s="44"/>
      <c r="N97" s="67">
        <f>O97*(0.0063)</f>
        <v>0</v>
      </c>
      <c r="O97" s="45"/>
    </row>
    <row r="98" spans="2:15" ht="18" hidden="1" x14ac:dyDescent="0.25">
      <c r="B98" s="13"/>
      <c r="C98" s="68" t="s">
        <v>73</v>
      </c>
      <c r="D98" s="64"/>
      <c r="E98" s="69">
        <v>10400006</v>
      </c>
      <c r="F98" s="66">
        <f>G98*(0.01)</f>
        <v>0</v>
      </c>
      <c r="G98" s="44"/>
      <c r="H98" s="67">
        <f t="shared" si="3"/>
        <v>0</v>
      </c>
      <c r="I98" s="41">
        <f t="shared" si="3"/>
        <v>0</v>
      </c>
      <c r="J98" s="67">
        <f>K98*(0.01)</f>
        <v>0</v>
      </c>
      <c r="K98" s="44"/>
      <c r="L98" s="67">
        <f>M98*(0.01)</f>
        <v>0</v>
      </c>
      <c r="M98" s="44"/>
      <c r="N98" s="67">
        <f>O98*(0.01)</f>
        <v>0</v>
      </c>
      <c r="O98" s="45"/>
    </row>
    <row r="99" spans="2:15" ht="18" hidden="1" x14ac:dyDescent="0.25">
      <c r="B99" s="13"/>
      <c r="C99" s="68" t="s">
        <v>74</v>
      </c>
      <c r="D99" s="64"/>
      <c r="E99" s="69">
        <v>10400007</v>
      </c>
      <c r="F99" s="66">
        <f>G99*(0.016)</f>
        <v>0</v>
      </c>
      <c r="G99" s="44"/>
      <c r="H99" s="67">
        <f t="shared" si="3"/>
        <v>0</v>
      </c>
      <c r="I99" s="41">
        <f t="shared" si="3"/>
        <v>0</v>
      </c>
      <c r="J99" s="67">
        <f>K99*(0.016)</f>
        <v>0</v>
      </c>
      <c r="K99" s="44"/>
      <c r="L99" s="67">
        <f>M99*(0.016)</f>
        <v>0</v>
      </c>
      <c r="M99" s="44"/>
      <c r="N99" s="67">
        <f>O99*(0.016)</f>
        <v>0</v>
      </c>
      <c r="O99" s="45"/>
    </row>
    <row r="100" spans="2:15" ht="18" hidden="1" x14ac:dyDescent="0.25">
      <c r="B100" s="13"/>
      <c r="C100" s="68" t="s">
        <v>75</v>
      </c>
      <c r="D100" s="64"/>
      <c r="E100" s="69">
        <v>10400008</v>
      </c>
      <c r="F100" s="66">
        <f>G100*(0.018)</f>
        <v>0</v>
      </c>
      <c r="G100" s="44"/>
      <c r="H100" s="67">
        <f t="shared" si="3"/>
        <v>0</v>
      </c>
      <c r="I100" s="41">
        <f t="shared" si="3"/>
        <v>0</v>
      </c>
      <c r="J100" s="67">
        <f>K100*(0.018)</f>
        <v>0</v>
      </c>
      <c r="K100" s="44"/>
      <c r="L100" s="67">
        <f>M100*(0.018)</f>
        <v>0</v>
      </c>
      <c r="M100" s="44"/>
      <c r="N100" s="67">
        <f>O100*(0.018)</f>
        <v>0</v>
      </c>
      <c r="O100" s="45"/>
    </row>
    <row r="101" spans="2:15" ht="18" hidden="1" x14ac:dyDescent="0.25">
      <c r="B101" s="13"/>
      <c r="C101" s="68" t="s">
        <v>76</v>
      </c>
      <c r="D101" s="64"/>
      <c r="E101" s="69">
        <v>10400009</v>
      </c>
      <c r="F101" s="66">
        <f>G101*(0.02)</f>
        <v>0</v>
      </c>
      <c r="G101" s="44"/>
      <c r="H101" s="67">
        <f t="shared" si="3"/>
        <v>0</v>
      </c>
      <c r="I101" s="41">
        <f t="shared" si="3"/>
        <v>0</v>
      </c>
      <c r="J101" s="67">
        <f>K101*(0.02)</f>
        <v>0</v>
      </c>
      <c r="K101" s="44"/>
      <c r="L101" s="67">
        <f>M101*(0.02)</f>
        <v>0</v>
      </c>
      <c r="M101" s="44"/>
      <c r="N101" s="67">
        <f>O101*(0.02)</f>
        <v>0</v>
      </c>
      <c r="O101" s="45"/>
    </row>
    <row r="102" spans="2:15" ht="18" hidden="1" x14ac:dyDescent="0.25">
      <c r="B102" s="13"/>
      <c r="C102" s="68" t="s">
        <v>77</v>
      </c>
      <c r="D102" s="64"/>
      <c r="E102" s="69">
        <v>10400010</v>
      </c>
      <c r="F102" s="66">
        <f>G102*(0.0225)</f>
        <v>0</v>
      </c>
      <c r="G102" s="44"/>
      <c r="H102" s="67">
        <f t="shared" si="3"/>
        <v>0</v>
      </c>
      <c r="I102" s="41">
        <f t="shared" si="3"/>
        <v>0</v>
      </c>
      <c r="J102" s="67">
        <f>K102*(0.0225)</f>
        <v>0</v>
      </c>
      <c r="K102" s="44"/>
      <c r="L102" s="67">
        <f>M102*(0.0225)</f>
        <v>0</v>
      </c>
      <c r="M102" s="44"/>
      <c r="N102" s="67">
        <f>O102*(0.0225)</f>
        <v>0</v>
      </c>
      <c r="O102" s="45"/>
    </row>
    <row r="103" spans="2:15" ht="18" x14ac:dyDescent="0.25">
      <c r="B103" s="13"/>
      <c r="C103" s="68" t="s">
        <v>78</v>
      </c>
      <c r="D103" s="64"/>
      <c r="E103" s="69">
        <v>10400011</v>
      </c>
      <c r="F103" s="66">
        <f>G103*(0.025)</f>
        <v>0.375</v>
      </c>
      <c r="G103" s="44">
        <v>15</v>
      </c>
      <c r="H103" s="67">
        <f t="shared" si="3"/>
        <v>0</v>
      </c>
      <c r="I103" s="41">
        <f t="shared" si="3"/>
        <v>0</v>
      </c>
      <c r="J103" s="67">
        <f>K103*(0.025)</f>
        <v>0.32500000000000001</v>
      </c>
      <c r="K103" s="44">
        <v>13</v>
      </c>
      <c r="L103" s="67">
        <f>M103*(0.025)</f>
        <v>0</v>
      </c>
      <c r="M103" s="44"/>
      <c r="N103" s="67">
        <f>O103*(0.025)</f>
        <v>0.1</v>
      </c>
      <c r="O103" s="45">
        <v>4</v>
      </c>
    </row>
    <row r="104" spans="2:15" ht="18" hidden="1" x14ac:dyDescent="0.25">
      <c r="B104" s="13"/>
      <c r="C104" s="68" t="s">
        <v>79</v>
      </c>
      <c r="D104" s="64"/>
      <c r="E104" s="69">
        <v>10400012</v>
      </c>
      <c r="F104" s="66">
        <f>G104*(0.03)</f>
        <v>0</v>
      </c>
      <c r="G104" s="44"/>
      <c r="H104" s="67">
        <f t="shared" si="3"/>
        <v>0</v>
      </c>
      <c r="I104" s="41">
        <f t="shared" si="3"/>
        <v>0</v>
      </c>
      <c r="J104" s="67">
        <f>K104*(0.03)</f>
        <v>0</v>
      </c>
      <c r="K104" s="44"/>
      <c r="L104" s="67">
        <f>M104*(0.03)</f>
        <v>0</v>
      </c>
      <c r="M104" s="44"/>
      <c r="N104" s="67">
        <f>O104*(0.03)</f>
        <v>0</v>
      </c>
      <c r="O104" s="45"/>
    </row>
    <row r="105" spans="2:15" ht="18" hidden="1" x14ac:dyDescent="0.25">
      <c r="B105" s="13"/>
      <c r="C105" s="68" t="s">
        <v>80</v>
      </c>
      <c r="D105" s="64"/>
      <c r="E105" s="69">
        <v>10400013</v>
      </c>
      <c r="F105" s="66">
        <f>G105*(0.034)</f>
        <v>0</v>
      </c>
      <c r="G105" s="44"/>
      <c r="H105" s="67">
        <f t="shared" si="3"/>
        <v>0</v>
      </c>
      <c r="I105" s="41">
        <f t="shared" si="3"/>
        <v>0</v>
      </c>
      <c r="J105" s="67">
        <f>K105*(0.034)</f>
        <v>0</v>
      </c>
      <c r="K105" s="44"/>
      <c r="L105" s="67">
        <f>M105*(0.034)</f>
        <v>0</v>
      </c>
      <c r="M105" s="44"/>
      <c r="N105" s="67">
        <f>O105*(0.034)</f>
        <v>0</v>
      </c>
      <c r="O105" s="45"/>
    </row>
    <row r="106" spans="2:15" ht="18" hidden="1" x14ac:dyDescent="0.25">
      <c r="B106" s="13"/>
      <c r="C106" s="68" t="s">
        <v>81</v>
      </c>
      <c r="D106" s="64"/>
      <c r="E106" s="69">
        <v>10400014</v>
      </c>
      <c r="F106" s="66">
        <f>G106*(0.0375)</f>
        <v>0</v>
      </c>
      <c r="G106" s="44"/>
      <c r="H106" s="67">
        <f t="shared" si="3"/>
        <v>0</v>
      </c>
      <c r="I106" s="41">
        <f t="shared" si="3"/>
        <v>0</v>
      </c>
      <c r="J106" s="67">
        <f>K106*(0.0375)</f>
        <v>0</v>
      </c>
      <c r="K106" s="44"/>
      <c r="L106" s="67">
        <f>M106*(0.0375)</f>
        <v>0</v>
      </c>
      <c r="M106" s="44"/>
      <c r="N106" s="67">
        <f>O106*(0.0375)</f>
        <v>0</v>
      </c>
      <c r="O106" s="45"/>
    </row>
    <row r="107" spans="2:15" ht="18" x14ac:dyDescent="0.25">
      <c r="B107" s="13"/>
      <c r="C107" s="68" t="s">
        <v>82</v>
      </c>
      <c r="D107" s="64"/>
      <c r="E107" s="69">
        <v>10400015</v>
      </c>
      <c r="F107" s="66">
        <f>G107*(0.04)</f>
        <v>0.52</v>
      </c>
      <c r="G107" s="44">
        <v>13</v>
      </c>
      <c r="H107" s="67">
        <f t="shared" si="3"/>
        <v>0</v>
      </c>
      <c r="I107" s="41">
        <f t="shared" si="3"/>
        <v>0</v>
      </c>
      <c r="J107" s="67">
        <f>K107*(0.04)</f>
        <v>0.2</v>
      </c>
      <c r="K107" s="44">
        <v>5</v>
      </c>
      <c r="L107" s="67">
        <f>M107*(0.04)</f>
        <v>0</v>
      </c>
      <c r="M107" s="44"/>
      <c r="N107" s="67">
        <f>O107*(0.04)</f>
        <v>0.24</v>
      </c>
      <c r="O107" s="45">
        <v>6</v>
      </c>
    </row>
    <row r="108" spans="2:15" ht="18" hidden="1" x14ac:dyDescent="0.25">
      <c r="B108" s="13"/>
      <c r="C108" s="68" t="s">
        <v>83</v>
      </c>
      <c r="D108" s="64"/>
      <c r="E108" s="69">
        <v>10400016</v>
      </c>
      <c r="F108" s="66">
        <f>G108*(0.045)</f>
        <v>0</v>
      </c>
      <c r="G108" s="44"/>
      <c r="H108" s="67">
        <f t="shared" si="3"/>
        <v>0</v>
      </c>
      <c r="I108" s="41">
        <f t="shared" si="3"/>
        <v>0</v>
      </c>
      <c r="J108" s="67">
        <f>K108*(0.045)</f>
        <v>0</v>
      </c>
      <c r="K108" s="44"/>
      <c r="L108" s="67">
        <f>M108*(0.045)</f>
        <v>0</v>
      </c>
      <c r="M108" s="44"/>
      <c r="N108" s="67">
        <f>O108*(0.045)</f>
        <v>0</v>
      </c>
      <c r="O108" s="45"/>
    </row>
    <row r="109" spans="2:15" ht="18" x14ac:dyDescent="0.25">
      <c r="B109" s="13"/>
      <c r="C109" s="68" t="s">
        <v>84</v>
      </c>
      <c r="D109" s="64"/>
      <c r="E109" s="69">
        <v>10400017</v>
      </c>
      <c r="F109" s="66">
        <f>G109*(0.05)</f>
        <v>0.05</v>
      </c>
      <c r="G109" s="44">
        <v>1</v>
      </c>
      <c r="H109" s="67">
        <f t="shared" si="3"/>
        <v>0</v>
      </c>
      <c r="I109" s="41">
        <f t="shared" si="3"/>
        <v>0</v>
      </c>
      <c r="J109" s="67">
        <f>K109*(0.05)</f>
        <v>0.05</v>
      </c>
      <c r="K109" s="44">
        <v>1</v>
      </c>
      <c r="L109" s="67">
        <f>M109*(0.05)</f>
        <v>0</v>
      </c>
      <c r="M109" s="44"/>
      <c r="N109" s="67">
        <f>O109*(0.05)</f>
        <v>0</v>
      </c>
      <c r="O109" s="45"/>
    </row>
    <row r="110" spans="2:15" ht="18" x14ac:dyDescent="0.25">
      <c r="B110" s="13"/>
      <c r="C110" s="68" t="s">
        <v>85</v>
      </c>
      <c r="D110" s="64"/>
      <c r="E110" s="69">
        <v>10400018</v>
      </c>
      <c r="F110" s="66">
        <f>G110*(0.06)</f>
        <v>0.3</v>
      </c>
      <c r="G110" s="44">
        <v>5</v>
      </c>
      <c r="H110" s="67">
        <f t="shared" si="3"/>
        <v>0</v>
      </c>
      <c r="I110" s="41">
        <f t="shared" si="3"/>
        <v>0</v>
      </c>
      <c r="J110" s="67">
        <f>K110*(0.06)</f>
        <v>0.06</v>
      </c>
      <c r="K110" s="44">
        <v>1</v>
      </c>
      <c r="L110" s="67">
        <f>M110*(0.06)</f>
        <v>0</v>
      </c>
      <c r="M110" s="44"/>
      <c r="N110" s="67">
        <f>O110*(0.06)</f>
        <v>0.18</v>
      </c>
      <c r="O110" s="45">
        <v>3</v>
      </c>
    </row>
    <row r="111" spans="2:15" ht="18" x14ac:dyDescent="0.25">
      <c r="B111" s="13"/>
      <c r="C111" s="68" t="s">
        <v>86</v>
      </c>
      <c r="D111" s="64"/>
      <c r="E111" s="69">
        <v>10400019</v>
      </c>
      <c r="F111" s="66">
        <f>G111*(0.063)</f>
        <v>3.843</v>
      </c>
      <c r="G111" s="44">
        <v>61</v>
      </c>
      <c r="H111" s="67">
        <f t="shared" si="3"/>
        <v>0</v>
      </c>
      <c r="I111" s="41">
        <f t="shared" si="3"/>
        <v>0</v>
      </c>
      <c r="J111" s="67">
        <f>K111*(0.063)</f>
        <v>1.764</v>
      </c>
      <c r="K111" s="44">
        <v>28</v>
      </c>
      <c r="L111" s="67">
        <f>M111*(0.063)</f>
        <v>0</v>
      </c>
      <c r="M111" s="44"/>
      <c r="N111" s="67">
        <f>O111*(0.063)</f>
        <v>1.575</v>
      </c>
      <c r="O111" s="45">
        <v>25</v>
      </c>
    </row>
    <row r="112" spans="2:15" ht="18" hidden="1" x14ac:dyDescent="0.25">
      <c r="B112" s="13"/>
      <c r="C112" s="68" t="s">
        <v>87</v>
      </c>
      <c r="D112" s="64"/>
      <c r="E112" s="69">
        <v>10400020</v>
      </c>
      <c r="F112" s="66">
        <f>G112*(0.075)</f>
        <v>0</v>
      </c>
      <c r="G112" s="44"/>
      <c r="H112" s="67">
        <f t="shared" si="3"/>
        <v>0</v>
      </c>
      <c r="I112" s="41">
        <f t="shared" si="3"/>
        <v>0</v>
      </c>
      <c r="J112" s="67">
        <f>K112*(0.075)</f>
        <v>0</v>
      </c>
      <c r="K112" s="44"/>
      <c r="L112" s="67">
        <f>M112*(0.075)</f>
        <v>0</v>
      </c>
      <c r="M112" s="44"/>
      <c r="N112" s="67">
        <f>O112*(0.075)</f>
        <v>0</v>
      </c>
      <c r="O112" s="45"/>
    </row>
    <row r="113" spans="2:15" ht="18" hidden="1" x14ac:dyDescent="0.25">
      <c r="B113" s="13"/>
      <c r="C113" s="68" t="s">
        <v>88</v>
      </c>
      <c r="D113" s="64"/>
      <c r="E113" s="69">
        <v>10400021</v>
      </c>
      <c r="F113" s="66">
        <f>G113*(0.08)</f>
        <v>0</v>
      </c>
      <c r="G113" s="44"/>
      <c r="H113" s="67">
        <f t="shared" si="3"/>
        <v>0</v>
      </c>
      <c r="I113" s="41">
        <f t="shared" si="3"/>
        <v>0</v>
      </c>
      <c r="J113" s="67">
        <f>K113*(0.08)</f>
        <v>0</v>
      </c>
      <c r="K113" s="44"/>
      <c r="L113" s="67">
        <f>M113*(0.08)</f>
        <v>0</v>
      </c>
      <c r="M113" s="44"/>
      <c r="N113" s="67">
        <f>O113*(0.08)</f>
        <v>0</v>
      </c>
      <c r="O113" s="45"/>
    </row>
    <row r="114" spans="2:15" ht="18" x14ac:dyDescent="0.25">
      <c r="B114" s="13"/>
      <c r="C114" s="68" t="s">
        <v>89</v>
      </c>
      <c r="D114" s="64"/>
      <c r="E114" s="69">
        <v>10400022</v>
      </c>
      <c r="F114" s="66">
        <f>G114*(0.1)</f>
        <v>14.8</v>
      </c>
      <c r="G114" s="44">
        <v>148</v>
      </c>
      <c r="H114" s="67">
        <f t="shared" si="3"/>
        <v>0</v>
      </c>
      <c r="I114" s="41">
        <f t="shared" si="3"/>
        <v>0</v>
      </c>
      <c r="J114" s="67">
        <f>K114*(0.1)</f>
        <v>5.9</v>
      </c>
      <c r="K114" s="44">
        <v>59</v>
      </c>
      <c r="L114" s="67">
        <f>M114*(0.1)</f>
        <v>0</v>
      </c>
      <c r="M114" s="44"/>
      <c r="N114" s="67">
        <f>O114*(0.1)</f>
        <v>7.3</v>
      </c>
      <c r="O114" s="45">
        <v>73</v>
      </c>
    </row>
    <row r="115" spans="2:15" ht="18" hidden="1" x14ac:dyDescent="0.25">
      <c r="B115" s="13"/>
      <c r="C115" s="68" t="s">
        <v>90</v>
      </c>
      <c r="D115" s="64"/>
      <c r="E115" s="69">
        <v>10400023</v>
      </c>
      <c r="F115" s="66">
        <f>G115*(0.12)</f>
        <v>0</v>
      </c>
      <c r="G115" s="44"/>
      <c r="H115" s="67">
        <f t="shared" si="3"/>
        <v>0</v>
      </c>
      <c r="I115" s="41">
        <f t="shared" si="3"/>
        <v>0</v>
      </c>
      <c r="J115" s="67">
        <f>K115*(0.12)</f>
        <v>0</v>
      </c>
      <c r="K115" s="44"/>
      <c r="L115" s="67">
        <f>M115*(0.12)</f>
        <v>0</v>
      </c>
      <c r="M115" s="44"/>
      <c r="N115" s="67">
        <f>O115*(0.12)</f>
        <v>0</v>
      </c>
      <c r="O115" s="45"/>
    </row>
    <row r="116" spans="2:15" ht="18" hidden="1" x14ac:dyDescent="0.25">
      <c r="B116" s="13"/>
      <c r="C116" s="68" t="s">
        <v>91</v>
      </c>
      <c r="D116" s="64"/>
      <c r="E116" s="69">
        <v>10400024</v>
      </c>
      <c r="F116" s="66">
        <f>G116*(0.125)</f>
        <v>0</v>
      </c>
      <c r="G116" s="44"/>
      <c r="H116" s="67">
        <f t="shared" si="3"/>
        <v>0</v>
      </c>
      <c r="I116" s="41">
        <f t="shared" si="3"/>
        <v>0</v>
      </c>
      <c r="J116" s="67">
        <f>K116*(0.125)</f>
        <v>0</v>
      </c>
      <c r="K116" s="44"/>
      <c r="L116" s="67">
        <f>M116*(0.125)</f>
        <v>0</v>
      </c>
      <c r="M116" s="44"/>
      <c r="N116" s="67">
        <f>O116*(0.125)</f>
        <v>0</v>
      </c>
      <c r="O116" s="45"/>
    </row>
    <row r="117" spans="2:15" ht="18" hidden="1" x14ac:dyDescent="0.25">
      <c r="B117" s="13"/>
      <c r="C117" s="68" t="s">
        <v>92</v>
      </c>
      <c r="D117" s="64"/>
      <c r="E117" s="69">
        <v>10400025</v>
      </c>
      <c r="F117" s="66">
        <f>G117*(0.14)</f>
        <v>0</v>
      </c>
      <c r="G117" s="44"/>
      <c r="H117" s="67">
        <f t="shared" si="3"/>
        <v>0</v>
      </c>
      <c r="I117" s="41">
        <f t="shared" si="3"/>
        <v>0</v>
      </c>
      <c r="J117" s="67">
        <f>K117*(0.14)</f>
        <v>0</v>
      </c>
      <c r="K117" s="44"/>
      <c r="L117" s="67">
        <f>M117*(0.14)</f>
        <v>0</v>
      </c>
      <c r="M117" s="44"/>
      <c r="N117" s="67">
        <f>O117*(0.14)</f>
        <v>0</v>
      </c>
      <c r="O117" s="45"/>
    </row>
    <row r="118" spans="2:15" ht="18" hidden="1" x14ac:dyDescent="0.25">
      <c r="B118" s="13"/>
      <c r="C118" s="68" t="s">
        <v>93</v>
      </c>
      <c r="D118" s="64"/>
      <c r="E118" s="69">
        <v>10400026</v>
      </c>
      <c r="F118" s="66">
        <f>G118*(0.15)</f>
        <v>0</v>
      </c>
      <c r="G118" s="44"/>
      <c r="H118" s="67">
        <f t="shared" si="3"/>
        <v>0</v>
      </c>
      <c r="I118" s="41">
        <f t="shared" si="3"/>
        <v>0</v>
      </c>
      <c r="J118" s="67">
        <f>K118*(0.15)</f>
        <v>0</v>
      </c>
      <c r="K118" s="44"/>
      <c r="L118" s="67">
        <f>M118*(0.15)</f>
        <v>0</v>
      </c>
      <c r="M118" s="44"/>
      <c r="N118" s="67">
        <f>O118*(0.15)</f>
        <v>0</v>
      </c>
      <c r="O118" s="45"/>
    </row>
    <row r="119" spans="2:15" ht="18" x14ac:dyDescent="0.25">
      <c r="B119" s="13"/>
      <c r="C119" s="68" t="s">
        <v>94</v>
      </c>
      <c r="D119" s="64"/>
      <c r="E119" s="69">
        <v>10400027</v>
      </c>
      <c r="F119" s="66">
        <f>G119*(0.16)</f>
        <v>48</v>
      </c>
      <c r="G119" s="44">
        <v>300</v>
      </c>
      <c r="H119" s="67">
        <f t="shared" si="3"/>
        <v>0</v>
      </c>
      <c r="I119" s="41">
        <f t="shared" si="3"/>
        <v>0</v>
      </c>
      <c r="J119" s="67">
        <f>K119*(0.16)</f>
        <v>19.52</v>
      </c>
      <c r="K119" s="44">
        <v>122</v>
      </c>
      <c r="L119" s="67">
        <f>M119*(0.16)</f>
        <v>0</v>
      </c>
      <c r="M119" s="44"/>
      <c r="N119" s="67">
        <f>O119*(0.16)</f>
        <v>27.68</v>
      </c>
      <c r="O119" s="45">
        <v>173</v>
      </c>
    </row>
    <row r="120" spans="2:15" ht="18" x14ac:dyDescent="0.25">
      <c r="B120" s="13"/>
      <c r="C120" s="68" t="s">
        <v>95</v>
      </c>
      <c r="D120" s="64"/>
      <c r="E120" s="69">
        <v>10400028</v>
      </c>
      <c r="F120" s="66">
        <f>G120*(0.18)</f>
        <v>0.72</v>
      </c>
      <c r="G120" s="44">
        <v>4</v>
      </c>
      <c r="H120" s="67">
        <f t="shared" si="3"/>
        <v>0</v>
      </c>
      <c r="I120" s="41">
        <f t="shared" si="3"/>
        <v>0</v>
      </c>
      <c r="J120" s="67">
        <f>K120*(0.18)</f>
        <v>0.18</v>
      </c>
      <c r="K120" s="44">
        <v>1</v>
      </c>
      <c r="L120" s="67">
        <f>M120*(0.18)</f>
        <v>0</v>
      </c>
      <c r="M120" s="44"/>
      <c r="N120" s="67">
        <f>O120*(0.18)</f>
        <v>0.72</v>
      </c>
      <c r="O120" s="45">
        <v>4</v>
      </c>
    </row>
    <row r="121" spans="2:15" ht="18" x14ac:dyDescent="0.25">
      <c r="B121" s="13"/>
      <c r="C121" s="68" t="s">
        <v>96</v>
      </c>
      <c r="D121" s="64"/>
      <c r="E121" s="69">
        <v>10400029</v>
      </c>
      <c r="F121" s="66">
        <f>G121*(0.2)</f>
        <v>1.4</v>
      </c>
      <c r="G121" s="44">
        <v>7</v>
      </c>
      <c r="H121" s="67">
        <f t="shared" si="3"/>
        <v>0</v>
      </c>
      <c r="I121" s="41">
        <f t="shared" si="3"/>
        <v>0</v>
      </c>
      <c r="J121" s="67">
        <f>K121*(0.2)</f>
        <v>0.2</v>
      </c>
      <c r="K121" s="44">
        <v>1</v>
      </c>
      <c r="L121" s="67">
        <f>M121*(0.2)</f>
        <v>0</v>
      </c>
      <c r="M121" s="44"/>
      <c r="N121" s="67">
        <f>O121*(0.2)</f>
        <v>1.4</v>
      </c>
      <c r="O121" s="45">
        <v>7</v>
      </c>
    </row>
    <row r="122" spans="2:15" ht="18" hidden="1" x14ac:dyDescent="0.25">
      <c r="B122" s="13"/>
      <c r="C122" s="68" t="s">
        <v>97</v>
      </c>
      <c r="D122" s="64"/>
      <c r="E122" s="69">
        <v>10400030</v>
      </c>
      <c r="F122" s="66">
        <f>G122*(0.21)</f>
        <v>0</v>
      </c>
      <c r="G122" s="44"/>
      <c r="H122" s="67">
        <f t="shared" si="3"/>
        <v>0</v>
      </c>
      <c r="I122" s="41">
        <f t="shared" si="3"/>
        <v>0</v>
      </c>
      <c r="J122" s="67">
        <f>K122*(0.21)</f>
        <v>0</v>
      </c>
      <c r="K122" s="44"/>
      <c r="L122" s="67">
        <f>M122*(0.21)</f>
        <v>0</v>
      </c>
      <c r="M122" s="44"/>
      <c r="N122" s="67">
        <f>O122*(0.21)</f>
        <v>0</v>
      </c>
      <c r="O122" s="45"/>
    </row>
    <row r="123" spans="2:15" ht="18" x14ac:dyDescent="0.25">
      <c r="B123" s="13"/>
      <c r="C123" s="68" t="s">
        <v>98</v>
      </c>
      <c r="D123" s="64"/>
      <c r="E123" s="69">
        <v>10400031</v>
      </c>
      <c r="F123" s="66">
        <f>G123*(0.25)</f>
        <v>117.25</v>
      </c>
      <c r="G123" s="44">
        <v>469</v>
      </c>
      <c r="H123" s="67">
        <f t="shared" si="3"/>
        <v>0</v>
      </c>
      <c r="I123" s="41">
        <f t="shared" si="3"/>
        <v>0</v>
      </c>
      <c r="J123" s="67">
        <f>K123*(0.25)</f>
        <v>37</v>
      </c>
      <c r="K123" s="44">
        <v>148</v>
      </c>
      <c r="L123" s="67">
        <f>M123*(0.25)</f>
        <v>0</v>
      </c>
      <c r="M123" s="44"/>
      <c r="N123" s="67">
        <f>O123*(0.25)</f>
        <v>74.25</v>
      </c>
      <c r="O123" s="45">
        <v>297</v>
      </c>
    </row>
    <row r="124" spans="2:15" ht="18" hidden="1" x14ac:dyDescent="0.25">
      <c r="B124" s="13"/>
      <c r="C124" s="68" t="s">
        <v>99</v>
      </c>
      <c r="D124" s="64"/>
      <c r="E124" s="69">
        <v>10400032</v>
      </c>
      <c r="F124" s="66">
        <f>G124*(0.26)</f>
        <v>0</v>
      </c>
      <c r="G124" s="44"/>
      <c r="H124" s="67">
        <f t="shared" si="3"/>
        <v>0</v>
      </c>
      <c r="I124" s="41">
        <f t="shared" si="3"/>
        <v>0</v>
      </c>
      <c r="J124" s="67">
        <f>K124*(0.26)</f>
        <v>0</v>
      </c>
      <c r="K124" s="44"/>
      <c r="L124" s="67">
        <f>M124*(0.26)</f>
        <v>0</v>
      </c>
      <c r="M124" s="44"/>
      <c r="N124" s="67">
        <f>O124*(0.26)</f>
        <v>0</v>
      </c>
      <c r="O124" s="45"/>
    </row>
    <row r="125" spans="2:15" ht="18" hidden="1" x14ac:dyDescent="0.25">
      <c r="B125" s="13"/>
      <c r="C125" s="68" t="s">
        <v>100</v>
      </c>
      <c r="D125" s="64"/>
      <c r="E125" s="69">
        <v>10400033</v>
      </c>
      <c r="F125" s="66">
        <f>G125*(0.285)</f>
        <v>0</v>
      </c>
      <c r="G125" s="44"/>
      <c r="H125" s="67">
        <f t="shared" si="3"/>
        <v>0</v>
      </c>
      <c r="I125" s="41">
        <f t="shared" si="3"/>
        <v>0</v>
      </c>
      <c r="J125" s="67">
        <f>K125*(0.285)</f>
        <v>0</v>
      </c>
      <c r="K125" s="44"/>
      <c r="L125" s="67">
        <f>M125*(0.285)</f>
        <v>0</v>
      </c>
      <c r="M125" s="44"/>
      <c r="N125" s="67">
        <f>O125*(0.285)</f>
        <v>0</v>
      </c>
      <c r="O125" s="45"/>
    </row>
    <row r="126" spans="2:15" ht="18" hidden="1" x14ac:dyDescent="0.25">
      <c r="B126" s="13"/>
      <c r="C126" s="68" t="s">
        <v>101</v>
      </c>
      <c r="D126" s="64"/>
      <c r="E126" s="69">
        <v>10400034</v>
      </c>
      <c r="F126" s="66">
        <f>G126*(0.3)</f>
        <v>0</v>
      </c>
      <c r="G126" s="44"/>
      <c r="H126" s="67">
        <f t="shared" si="3"/>
        <v>0</v>
      </c>
      <c r="I126" s="41">
        <f t="shared" si="3"/>
        <v>0</v>
      </c>
      <c r="J126" s="67">
        <f>K126*(0.3)</f>
        <v>0</v>
      </c>
      <c r="K126" s="44"/>
      <c r="L126" s="67">
        <f>M126*(0.3)</f>
        <v>0</v>
      </c>
      <c r="M126" s="44"/>
      <c r="N126" s="67">
        <f>O126*(0.3)</f>
        <v>0</v>
      </c>
      <c r="O126" s="45"/>
    </row>
    <row r="127" spans="2:15" ht="18" x14ac:dyDescent="0.25">
      <c r="B127" s="13"/>
      <c r="C127" s="68" t="s">
        <v>102</v>
      </c>
      <c r="D127" s="64"/>
      <c r="E127" s="69">
        <v>10400035</v>
      </c>
      <c r="F127" s="66">
        <f>G127*(0.315)</f>
        <v>1.26</v>
      </c>
      <c r="G127" s="44">
        <v>4</v>
      </c>
      <c r="H127" s="67">
        <f t="shared" si="3"/>
        <v>0</v>
      </c>
      <c r="I127" s="41">
        <f t="shared" si="3"/>
        <v>0</v>
      </c>
      <c r="J127" s="67">
        <f>K127*(0.315)</f>
        <v>0.315</v>
      </c>
      <c r="K127" s="44">
        <v>1</v>
      </c>
      <c r="L127" s="67">
        <f>M127*(0.315)</f>
        <v>0</v>
      </c>
      <c r="M127" s="44"/>
      <c r="N127" s="67">
        <f>O127*(0.315)</f>
        <v>0.94499999999999995</v>
      </c>
      <c r="O127" s="45">
        <v>3</v>
      </c>
    </row>
    <row r="128" spans="2:15" ht="18" x14ac:dyDescent="0.25">
      <c r="B128" s="13"/>
      <c r="C128" s="68" t="s">
        <v>103</v>
      </c>
      <c r="D128" s="64"/>
      <c r="E128" s="69">
        <v>10400036</v>
      </c>
      <c r="F128" s="66">
        <f>G128*(0.32)</f>
        <v>1.92</v>
      </c>
      <c r="G128" s="44">
        <v>6</v>
      </c>
      <c r="H128" s="67">
        <f t="shared" si="3"/>
        <v>0</v>
      </c>
      <c r="I128" s="41">
        <f t="shared" si="3"/>
        <v>0</v>
      </c>
      <c r="J128" s="67">
        <f>K128*(0.32)</f>
        <v>0.64</v>
      </c>
      <c r="K128" s="44">
        <v>2</v>
      </c>
      <c r="L128" s="67">
        <f>M128*(0.32)</f>
        <v>0</v>
      </c>
      <c r="M128" s="44"/>
      <c r="N128" s="67">
        <f>O128*(0.32)</f>
        <v>1.28</v>
      </c>
      <c r="O128" s="45">
        <v>4</v>
      </c>
    </row>
    <row r="129" spans="2:15" ht="18" hidden="1" x14ac:dyDescent="0.25">
      <c r="B129" s="13"/>
      <c r="C129" s="68" t="s">
        <v>104</v>
      </c>
      <c r="D129" s="64"/>
      <c r="E129" s="69">
        <v>10400037</v>
      </c>
      <c r="F129" s="66">
        <f>G129*(0.325)</f>
        <v>0</v>
      </c>
      <c r="G129" s="44"/>
      <c r="H129" s="67">
        <f t="shared" si="3"/>
        <v>0</v>
      </c>
      <c r="I129" s="41">
        <f t="shared" si="3"/>
        <v>0</v>
      </c>
      <c r="J129" s="67">
        <f>K129*(0.325)</f>
        <v>0</v>
      </c>
      <c r="K129" s="44"/>
      <c r="L129" s="67">
        <f>M129*(0.325)</f>
        <v>0</v>
      </c>
      <c r="M129" s="44"/>
      <c r="N129" s="67">
        <f>O129*(0.325)</f>
        <v>0</v>
      </c>
      <c r="O129" s="45"/>
    </row>
    <row r="130" spans="2:15" ht="18" hidden="1" x14ac:dyDescent="0.25">
      <c r="B130" s="13"/>
      <c r="C130" s="68" t="s">
        <v>105</v>
      </c>
      <c r="D130" s="64"/>
      <c r="E130" s="69">
        <v>10400038</v>
      </c>
      <c r="F130" s="66">
        <f>G130*(0.35)</f>
        <v>0</v>
      </c>
      <c r="G130" s="44"/>
      <c r="H130" s="67">
        <f t="shared" si="3"/>
        <v>0</v>
      </c>
      <c r="I130" s="41">
        <f t="shared" si="3"/>
        <v>0</v>
      </c>
      <c r="J130" s="67">
        <f>K130*(0.35)</f>
        <v>0</v>
      </c>
      <c r="K130" s="44"/>
      <c r="L130" s="67">
        <f>M130*(0.35)</f>
        <v>0</v>
      </c>
      <c r="M130" s="44"/>
      <c r="N130" s="67">
        <f>O130*(0.35)</f>
        <v>0</v>
      </c>
      <c r="O130" s="45"/>
    </row>
    <row r="131" spans="2:15" ht="18" x14ac:dyDescent="0.25">
      <c r="B131" s="13"/>
      <c r="C131" s="68" t="s">
        <v>106</v>
      </c>
      <c r="D131" s="64"/>
      <c r="E131" s="69">
        <v>10400039</v>
      </c>
      <c r="F131" s="66">
        <f>G131*(0.4)</f>
        <v>210.4</v>
      </c>
      <c r="G131" s="44">
        <v>526</v>
      </c>
      <c r="H131" s="67">
        <f t="shared" si="3"/>
        <v>0</v>
      </c>
      <c r="I131" s="41">
        <f t="shared" si="3"/>
        <v>0</v>
      </c>
      <c r="J131" s="67">
        <f>K131*(0.4)</f>
        <v>77.2</v>
      </c>
      <c r="K131" s="44">
        <v>193</v>
      </c>
      <c r="L131" s="67">
        <f>M131*(0.4)</f>
        <v>0</v>
      </c>
      <c r="M131" s="44"/>
      <c r="N131" s="67">
        <f>O131*(0.4)</f>
        <v>138</v>
      </c>
      <c r="O131" s="45">
        <v>345</v>
      </c>
    </row>
    <row r="132" spans="2:15" ht="18" hidden="1" x14ac:dyDescent="0.25">
      <c r="B132" s="13"/>
      <c r="C132" s="68" t="s">
        <v>107</v>
      </c>
      <c r="D132" s="64"/>
      <c r="E132" s="69">
        <v>10400040</v>
      </c>
      <c r="F132" s="66">
        <f>G132*(0.472)</f>
        <v>0</v>
      </c>
      <c r="G132" s="44"/>
      <c r="H132" s="67">
        <f t="shared" si="3"/>
        <v>0</v>
      </c>
      <c r="I132" s="41">
        <f t="shared" si="3"/>
        <v>0</v>
      </c>
      <c r="J132" s="67">
        <f>K132*(0.472)</f>
        <v>0</v>
      </c>
      <c r="K132" s="44"/>
      <c r="L132" s="67">
        <f>M132*(0.472)</f>
        <v>0</v>
      </c>
      <c r="M132" s="44"/>
      <c r="N132" s="67">
        <f>O132*(0.472)</f>
        <v>0</v>
      </c>
      <c r="O132" s="45"/>
    </row>
    <row r="133" spans="2:15" ht="18" hidden="1" x14ac:dyDescent="0.25">
      <c r="B133" s="13"/>
      <c r="C133" s="68" t="s">
        <v>108</v>
      </c>
      <c r="D133" s="64"/>
      <c r="E133" s="69">
        <v>10400041</v>
      </c>
      <c r="F133" s="66">
        <f>G133*(0.5)</f>
        <v>0</v>
      </c>
      <c r="G133" s="44"/>
      <c r="H133" s="67">
        <f t="shared" si="3"/>
        <v>0</v>
      </c>
      <c r="I133" s="41">
        <f t="shared" si="3"/>
        <v>0</v>
      </c>
      <c r="J133" s="67">
        <f>K133*(0.5)</f>
        <v>0</v>
      </c>
      <c r="K133" s="44"/>
      <c r="L133" s="67">
        <f>M133*(0.5)</f>
        <v>0</v>
      </c>
      <c r="M133" s="44"/>
      <c r="N133" s="67">
        <f>O133*(0.5)</f>
        <v>0</v>
      </c>
      <c r="O133" s="45"/>
    </row>
    <row r="134" spans="2:15" ht="18" x14ac:dyDescent="0.25">
      <c r="B134" s="13"/>
      <c r="C134" s="68" t="s">
        <v>109</v>
      </c>
      <c r="D134" s="64"/>
      <c r="E134" s="69">
        <v>10400042</v>
      </c>
      <c r="F134" s="66">
        <f>G134*(0.56)</f>
        <v>1.68</v>
      </c>
      <c r="G134" s="44">
        <v>3</v>
      </c>
      <c r="H134" s="67">
        <f t="shared" si="3"/>
        <v>0</v>
      </c>
      <c r="I134" s="41">
        <f t="shared" si="3"/>
        <v>0</v>
      </c>
      <c r="J134" s="67">
        <f>K134*(0.56)</f>
        <v>0</v>
      </c>
      <c r="K134" s="44"/>
      <c r="L134" s="67">
        <f>M134*(0.56)</f>
        <v>0</v>
      </c>
      <c r="M134" s="44"/>
      <c r="N134" s="67">
        <f>O134*(0.56)</f>
        <v>0.56000000000000005</v>
      </c>
      <c r="O134" s="45">
        <v>1</v>
      </c>
    </row>
    <row r="135" spans="2:15" ht="18" x14ac:dyDescent="0.25">
      <c r="B135" s="13"/>
      <c r="C135" s="68" t="s">
        <v>110</v>
      </c>
      <c r="D135" s="64"/>
      <c r="E135" s="69">
        <v>10400043</v>
      </c>
      <c r="F135" s="66">
        <f>G135*(0.63)</f>
        <v>173.88</v>
      </c>
      <c r="G135" s="44">
        <v>276</v>
      </c>
      <c r="H135" s="67">
        <f t="shared" si="3"/>
        <v>0</v>
      </c>
      <c r="I135" s="41">
        <f t="shared" si="3"/>
        <v>0</v>
      </c>
      <c r="J135" s="67">
        <f>K135*(0.63)</f>
        <v>93.87</v>
      </c>
      <c r="K135" s="44">
        <v>149</v>
      </c>
      <c r="L135" s="67">
        <f>M135*(0.63)</f>
        <v>1.89</v>
      </c>
      <c r="M135" s="44">
        <v>3</v>
      </c>
      <c r="N135" s="67">
        <f>O135*(0.63)</f>
        <v>69.930000000000007</v>
      </c>
      <c r="O135" s="45">
        <v>111</v>
      </c>
    </row>
    <row r="136" spans="2:15" ht="18" hidden="1" x14ac:dyDescent="0.25">
      <c r="B136" s="13"/>
      <c r="C136" s="68" t="s">
        <v>111</v>
      </c>
      <c r="D136" s="64"/>
      <c r="E136" s="69">
        <v>10400044</v>
      </c>
      <c r="F136" s="66">
        <f>G136*(0.75)</f>
        <v>0</v>
      </c>
      <c r="G136" s="44"/>
      <c r="H136" s="67">
        <f t="shared" si="3"/>
        <v>0</v>
      </c>
      <c r="I136" s="41">
        <f t="shared" si="3"/>
        <v>0</v>
      </c>
      <c r="J136" s="67">
        <f>K136*(0.75)</f>
        <v>0</v>
      </c>
      <c r="K136" s="44"/>
      <c r="L136" s="67">
        <f>M136*(0.75)</f>
        <v>0</v>
      </c>
      <c r="M136" s="44"/>
      <c r="N136" s="67">
        <f>O136*(0.75)</f>
        <v>0</v>
      </c>
      <c r="O136" s="45"/>
    </row>
    <row r="137" spans="2:15" ht="18" hidden="1" x14ac:dyDescent="0.25">
      <c r="B137" s="13"/>
      <c r="C137" s="68" t="s">
        <v>112</v>
      </c>
      <c r="D137" s="64"/>
      <c r="E137" s="69">
        <v>10400045</v>
      </c>
      <c r="F137" s="66">
        <f>G137*(0.79)</f>
        <v>0</v>
      </c>
      <c r="G137" s="44"/>
      <c r="H137" s="67">
        <f t="shared" si="3"/>
        <v>0</v>
      </c>
      <c r="I137" s="41">
        <f t="shared" si="3"/>
        <v>0</v>
      </c>
      <c r="J137" s="67">
        <f>K137*(0.79)</f>
        <v>0</v>
      </c>
      <c r="K137" s="44"/>
      <c r="L137" s="67">
        <f>M137*(0.79)</f>
        <v>0</v>
      </c>
      <c r="M137" s="44"/>
      <c r="N137" s="67">
        <f>O137*(0.79)</f>
        <v>0</v>
      </c>
      <c r="O137" s="45"/>
    </row>
    <row r="138" spans="2:15" ht="18" x14ac:dyDescent="0.25">
      <c r="B138" s="13"/>
      <c r="C138" s="68" t="s">
        <v>113</v>
      </c>
      <c r="D138" s="64"/>
      <c r="E138" s="69">
        <v>10400046</v>
      </c>
      <c r="F138" s="66">
        <f>G138*(1)</f>
        <v>55</v>
      </c>
      <c r="G138" s="44">
        <v>55</v>
      </c>
      <c r="H138" s="67">
        <f t="shared" si="3"/>
        <v>0</v>
      </c>
      <c r="I138" s="41">
        <f t="shared" si="3"/>
        <v>0</v>
      </c>
      <c r="J138" s="67">
        <f>K138*(1)</f>
        <v>44</v>
      </c>
      <c r="K138" s="44">
        <v>44</v>
      </c>
      <c r="L138" s="67">
        <f>M138*(1)</f>
        <v>2</v>
      </c>
      <c r="M138" s="44">
        <v>2</v>
      </c>
      <c r="N138" s="67">
        <f>O138*(1)</f>
        <v>3</v>
      </c>
      <c r="O138" s="45">
        <v>3</v>
      </c>
    </row>
    <row r="139" spans="2:15" ht="18" hidden="1" x14ac:dyDescent="0.25">
      <c r="B139" s="13"/>
      <c r="C139" s="68" t="s">
        <v>114</v>
      </c>
      <c r="D139" s="64"/>
      <c r="E139" s="69">
        <v>10400047</v>
      </c>
      <c r="F139" s="66">
        <f>G139*(1.1)</f>
        <v>0</v>
      </c>
      <c r="G139" s="44"/>
      <c r="H139" s="67">
        <f t="shared" si="3"/>
        <v>0</v>
      </c>
      <c r="I139" s="41">
        <f t="shared" si="3"/>
        <v>0</v>
      </c>
      <c r="J139" s="67">
        <f>K139*(1.1)</f>
        <v>0</v>
      </c>
      <c r="K139" s="44"/>
      <c r="L139" s="67">
        <f>M139*(1.1)</f>
        <v>0</v>
      </c>
      <c r="M139" s="44"/>
      <c r="N139" s="67">
        <f>O139*(1.1)</f>
        <v>0</v>
      </c>
      <c r="O139" s="45"/>
    </row>
    <row r="140" spans="2:15" ht="18" hidden="1" x14ac:dyDescent="0.25">
      <c r="B140" s="13"/>
      <c r="C140" s="68" t="s">
        <v>115</v>
      </c>
      <c r="D140" s="64"/>
      <c r="E140" s="69">
        <v>10400048</v>
      </c>
      <c r="F140" s="66">
        <f>G140*(1.16)</f>
        <v>0</v>
      </c>
      <c r="G140" s="44"/>
      <c r="H140" s="67">
        <f t="shared" si="3"/>
        <v>0</v>
      </c>
      <c r="I140" s="41">
        <f t="shared" si="3"/>
        <v>0</v>
      </c>
      <c r="J140" s="67">
        <f>K140*(1.16)</f>
        <v>0</v>
      </c>
      <c r="K140" s="44"/>
      <c r="L140" s="67">
        <f>M140*(1.16)</f>
        <v>0</v>
      </c>
      <c r="M140" s="44"/>
      <c r="N140" s="67">
        <f>O140*(1.16)</f>
        <v>0</v>
      </c>
      <c r="O140" s="45"/>
    </row>
    <row r="141" spans="2:15" ht="18" x14ac:dyDescent="0.25">
      <c r="B141" s="13"/>
      <c r="C141" s="68" t="s">
        <v>116</v>
      </c>
      <c r="D141" s="64"/>
      <c r="E141" s="69">
        <v>10400049</v>
      </c>
      <c r="F141" s="66">
        <f>G141*(1.25)</f>
        <v>2.5</v>
      </c>
      <c r="G141" s="44">
        <v>2</v>
      </c>
      <c r="H141" s="67">
        <f t="shared" si="3"/>
        <v>0</v>
      </c>
      <c r="I141" s="41">
        <f t="shared" ref="I141:I169" si="7">(0)</f>
        <v>0</v>
      </c>
      <c r="J141" s="67">
        <f>K141*(1.25)</f>
        <v>2.5</v>
      </c>
      <c r="K141" s="44">
        <v>2</v>
      </c>
      <c r="L141" s="67">
        <f>M141*(1.25)</f>
        <v>0</v>
      </c>
      <c r="M141" s="44"/>
      <c r="N141" s="67">
        <f>O141*(1.25)</f>
        <v>0</v>
      </c>
      <c r="O141" s="45"/>
    </row>
    <row r="142" spans="2:15" ht="18" hidden="1" x14ac:dyDescent="0.25">
      <c r="B142" s="13"/>
      <c r="C142" s="68" t="s">
        <v>117</v>
      </c>
      <c r="D142" s="64"/>
      <c r="E142" s="69">
        <v>10400050</v>
      </c>
      <c r="F142" s="66">
        <f>G142*(1.405)</f>
        <v>0</v>
      </c>
      <c r="G142" s="44"/>
      <c r="H142" s="67">
        <f t="shared" ref="H142:H169" si="8">(0)</f>
        <v>0</v>
      </c>
      <c r="I142" s="41">
        <f t="shared" si="7"/>
        <v>0</v>
      </c>
      <c r="J142" s="67">
        <f>K142*(1.405)</f>
        <v>0</v>
      </c>
      <c r="K142" s="44"/>
      <c r="L142" s="67">
        <f>M142*(1.405)</f>
        <v>0</v>
      </c>
      <c r="M142" s="44"/>
      <c r="N142" s="67">
        <f>O142*(1.405)</f>
        <v>0</v>
      </c>
      <c r="O142" s="45"/>
    </row>
    <row r="143" spans="2:15" ht="18" x14ac:dyDescent="0.25">
      <c r="B143" s="13"/>
      <c r="C143" s="68" t="s">
        <v>118</v>
      </c>
      <c r="D143" s="64"/>
      <c r="E143" s="69">
        <v>10400051</v>
      </c>
      <c r="F143" s="66">
        <f>G143*(1.6)</f>
        <v>6.4</v>
      </c>
      <c r="G143" s="44">
        <v>4</v>
      </c>
      <c r="H143" s="67">
        <f t="shared" si="8"/>
        <v>0</v>
      </c>
      <c r="I143" s="41">
        <f t="shared" si="7"/>
        <v>0</v>
      </c>
      <c r="J143" s="67">
        <f>K143*(1.6)</f>
        <v>6.4</v>
      </c>
      <c r="K143" s="44">
        <v>4</v>
      </c>
      <c r="L143" s="67">
        <f>M143*(1.6)</f>
        <v>0</v>
      </c>
      <c r="M143" s="44"/>
      <c r="N143" s="67">
        <f>O143*(1.6)</f>
        <v>0</v>
      </c>
      <c r="O143" s="45"/>
    </row>
    <row r="144" spans="2:15" ht="18" hidden="1" x14ac:dyDescent="0.25">
      <c r="B144" s="13"/>
      <c r="C144" s="68" t="s">
        <v>119</v>
      </c>
      <c r="D144" s="64"/>
      <c r="E144" s="69">
        <v>10400052</v>
      </c>
      <c r="F144" s="66">
        <f>G144*(1.7)</f>
        <v>0</v>
      </c>
      <c r="G144" s="44"/>
      <c r="H144" s="67">
        <f t="shared" si="8"/>
        <v>0</v>
      </c>
      <c r="I144" s="41">
        <f t="shared" si="7"/>
        <v>0</v>
      </c>
      <c r="J144" s="67">
        <f>K144*(1.7)</f>
        <v>0</v>
      </c>
      <c r="K144" s="44"/>
      <c r="L144" s="67">
        <f>M144*(1.7)</f>
        <v>0</v>
      </c>
      <c r="M144" s="44"/>
      <c r="N144" s="67">
        <f>O144*(1.7)</f>
        <v>0</v>
      </c>
      <c r="O144" s="45"/>
    </row>
    <row r="145" spans="2:15" ht="18" hidden="1" x14ac:dyDescent="0.25">
      <c r="B145" s="13"/>
      <c r="C145" s="68" t="s">
        <v>120</v>
      </c>
      <c r="D145" s="64"/>
      <c r="E145" s="69">
        <v>10400053</v>
      </c>
      <c r="F145" s="66">
        <f>G145*(1.8)</f>
        <v>0</v>
      </c>
      <c r="G145" s="44"/>
      <c r="H145" s="67">
        <f t="shared" si="8"/>
        <v>0</v>
      </c>
      <c r="I145" s="41">
        <f t="shared" si="7"/>
        <v>0</v>
      </c>
      <c r="J145" s="67">
        <f>K145*(1.8)</f>
        <v>0</v>
      </c>
      <c r="K145" s="44"/>
      <c r="L145" s="67">
        <f>M145*(1.8)</f>
        <v>0</v>
      </c>
      <c r="M145" s="44"/>
      <c r="N145" s="67">
        <f>O145*(1.8)</f>
        <v>0</v>
      </c>
      <c r="O145" s="45"/>
    </row>
    <row r="146" spans="2:15" ht="18" hidden="1" x14ac:dyDescent="0.25">
      <c r="B146" s="13"/>
      <c r="C146" s="68" t="s">
        <v>121</v>
      </c>
      <c r="D146" s="64"/>
      <c r="E146" s="69">
        <v>10400054</v>
      </c>
      <c r="F146" s="66">
        <f>G146*(1.9)</f>
        <v>0</v>
      </c>
      <c r="G146" s="44"/>
      <c r="H146" s="67">
        <f t="shared" si="8"/>
        <v>0</v>
      </c>
      <c r="I146" s="41">
        <f t="shared" si="7"/>
        <v>0</v>
      </c>
      <c r="J146" s="67">
        <f>K146*(1.9)</f>
        <v>0</v>
      </c>
      <c r="K146" s="44"/>
      <c r="L146" s="67">
        <f>M146*(1.9)</f>
        <v>0</v>
      </c>
      <c r="M146" s="44"/>
      <c r="N146" s="67">
        <f>O146*(1.9)</f>
        <v>0</v>
      </c>
      <c r="O146" s="45"/>
    </row>
    <row r="147" spans="2:15" ht="18" hidden="1" x14ac:dyDescent="0.25">
      <c r="B147" s="13"/>
      <c r="C147" s="68" t="s">
        <v>122</v>
      </c>
      <c r="D147" s="64"/>
      <c r="E147" s="69">
        <v>10400055</v>
      </c>
      <c r="F147" s="66">
        <f>G147*(10)</f>
        <v>0</v>
      </c>
      <c r="G147" s="44"/>
      <c r="H147" s="67">
        <f t="shared" si="8"/>
        <v>0</v>
      </c>
      <c r="I147" s="41">
        <f t="shared" si="7"/>
        <v>0</v>
      </c>
      <c r="J147" s="67">
        <f>K147*(10)</f>
        <v>0</v>
      </c>
      <c r="K147" s="44"/>
      <c r="L147" s="67">
        <f>M147*(10)</f>
        <v>0</v>
      </c>
      <c r="M147" s="44"/>
      <c r="N147" s="67">
        <f>O147*(10)</f>
        <v>0</v>
      </c>
      <c r="O147" s="45"/>
    </row>
    <row r="148" spans="2:15" ht="18" hidden="1" x14ac:dyDescent="0.25">
      <c r="B148" s="13"/>
      <c r="C148" s="68" t="s">
        <v>123</v>
      </c>
      <c r="D148" s="64"/>
      <c r="E148" s="69">
        <v>10400056</v>
      </c>
      <c r="F148" s="66">
        <f>G148*(12)</f>
        <v>0</v>
      </c>
      <c r="G148" s="44"/>
      <c r="H148" s="67">
        <f t="shared" si="8"/>
        <v>0</v>
      </c>
      <c r="I148" s="41">
        <f t="shared" si="7"/>
        <v>0</v>
      </c>
      <c r="J148" s="67">
        <f>K148*(12)</f>
        <v>0</v>
      </c>
      <c r="K148" s="44"/>
      <c r="L148" s="67">
        <f>M148*(12)</f>
        <v>0</v>
      </c>
      <c r="M148" s="44"/>
      <c r="N148" s="67">
        <f>O148*(12)</f>
        <v>0</v>
      </c>
      <c r="O148" s="45"/>
    </row>
    <row r="149" spans="2:15" ht="18" hidden="1" x14ac:dyDescent="0.25">
      <c r="B149" s="13"/>
      <c r="C149" s="68" t="s">
        <v>124</v>
      </c>
      <c r="D149" s="64"/>
      <c r="E149" s="69">
        <v>10400057</v>
      </c>
      <c r="F149" s="66">
        <f>G149*(12.5)</f>
        <v>0</v>
      </c>
      <c r="G149" s="44"/>
      <c r="H149" s="67">
        <f t="shared" si="8"/>
        <v>0</v>
      </c>
      <c r="I149" s="41">
        <f t="shared" si="7"/>
        <v>0</v>
      </c>
      <c r="J149" s="67">
        <f>K149*(12.5)</f>
        <v>0</v>
      </c>
      <c r="K149" s="44"/>
      <c r="L149" s="67">
        <f>M149*(12.5)</f>
        <v>0</v>
      </c>
      <c r="M149" s="44"/>
      <c r="N149" s="67">
        <f>O149*(12.5)</f>
        <v>0</v>
      </c>
      <c r="O149" s="45"/>
    </row>
    <row r="150" spans="2:15" ht="18" hidden="1" x14ac:dyDescent="0.25">
      <c r="B150" s="13"/>
      <c r="C150" s="68" t="s">
        <v>125</v>
      </c>
      <c r="D150" s="64"/>
      <c r="E150" s="69">
        <v>10400058</v>
      </c>
      <c r="F150" s="66">
        <f>G150*(13.2)</f>
        <v>0</v>
      </c>
      <c r="G150" s="44"/>
      <c r="H150" s="67">
        <f t="shared" si="8"/>
        <v>0</v>
      </c>
      <c r="I150" s="41">
        <f t="shared" si="7"/>
        <v>0</v>
      </c>
      <c r="J150" s="67">
        <f>K150*(13.2)</f>
        <v>0</v>
      </c>
      <c r="K150" s="44"/>
      <c r="L150" s="67">
        <f>M150*(13.2)</f>
        <v>0</v>
      </c>
      <c r="M150" s="44"/>
      <c r="N150" s="67">
        <f>O150*(13.2)</f>
        <v>0</v>
      </c>
      <c r="O150" s="45"/>
    </row>
    <row r="151" spans="2:15" ht="18" hidden="1" x14ac:dyDescent="0.25">
      <c r="B151" s="13"/>
      <c r="C151" s="68" t="s">
        <v>126</v>
      </c>
      <c r="D151" s="64"/>
      <c r="E151" s="69">
        <v>10400059</v>
      </c>
      <c r="F151" s="66">
        <f>G151*(13.5)</f>
        <v>0</v>
      </c>
      <c r="G151" s="44"/>
      <c r="H151" s="67">
        <f t="shared" si="8"/>
        <v>0</v>
      </c>
      <c r="I151" s="41">
        <f t="shared" si="7"/>
        <v>0</v>
      </c>
      <c r="J151" s="67">
        <f>K151*(13.5)</f>
        <v>0</v>
      </c>
      <c r="K151" s="44"/>
      <c r="L151" s="67">
        <f>M151*(13.5)</f>
        <v>0</v>
      </c>
      <c r="M151" s="44"/>
      <c r="N151" s="67">
        <f>O151*(13.5)</f>
        <v>0</v>
      </c>
      <c r="O151" s="45"/>
    </row>
    <row r="152" spans="2:15" ht="18" hidden="1" x14ac:dyDescent="0.25">
      <c r="B152" s="13"/>
      <c r="C152" s="68" t="s">
        <v>127</v>
      </c>
      <c r="D152" s="64"/>
      <c r="E152" s="69">
        <v>10400060</v>
      </c>
      <c r="F152" s="66">
        <f>G152*(15)</f>
        <v>0</v>
      </c>
      <c r="G152" s="44"/>
      <c r="H152" s="67">
        <f t="shared" si="8"/>
        <v>0</v>
      </c>
      <c r="I152" s="41">
        <f t="shared" si="7"/>
        <v>0</v>
      </c>
      <c r="J152" s="67">
        <f>K152*(15)</f>
        <v>0</v>
      </c>
      <c r="K152" s="44"/>
      <c r="L152" s="67">
        <f>M152*(15)</f>
        <v>0</v>
      </c>
      <c r="M152" s="44"/>
      <c r="N152" s="67">
        <f>O152*(15)</f>
        <v>0</v>
      </c>
      <c r="O152" s="45"/>
    </row>
    <row r="153" spans="2:15" ht="18" hidden="1" x14ac:dyDescent="0.25">
      <c r="B153" s="13"/>
      <c r="C153" s="68" t="s">
        <v>128</v>
      </c>
      <c r="D153" s="64"/>
      <c r="E153" s="69">
        <v>10400061</v>
      </c>
      <c r="F153" s="66">
        <f>G153*(16)</f>
        <v>0</v>
      </c>
      <c r="G153" s="44"/>
      <c r="H153" s="67">
        <f t="shared" si="8"/>
        <v>0</v>
      </c>
      <c r="I153" s="41">
        <f t="shared" si="7"/>
        <v>0</v>
      </c>
      <c r="J153" s="67">
        <f>K153*(16)</f>
        <v>0</v>
      </c>
      <c r="K153" s="44"/>
      <c r="L153" s="67">
        <f>M153*(16)</f>
        <v>0</v>
      </c>
      <c r="M153" s="44"/>
      <c r="N153" s="67">
        <f>O153*(16)</f>
        <v>0</v>
      </c>
      <c r="O153" s="45"/>
    </row>
    <row r="154" spans="2:15" ht="18" hidden="1" x14ac:dyDescent="0.25">
      <c r="B154" s="13"/>
      <c r="C154" s="68" t="s">
        <v>129</v>
      </c>
      <c r="D154" s="64"/>
      <c r="E154" s="69">
        <v>10400062</v>
      </c>
      <c r="F154" s="66">
        <f>G154*(2)</f>
        <v>0</v>
      </c>
      <c r="G154" s="44"/>
      <c r="H154" s="67">
        <f t="shared" si="8"/>
        <v>0</v>
      </c>
      <c r="I154" s="41">
        <f t="shared" si="7"/>
        <v>0</v>
      </c>
      <c r="J154" s="67">
        <f>K154*(2)</f>
        <v>0</v>
      </c>
      <c r="K154" s="44"/>
      <c r="L154" s="67">
        <f>M154*(2)</f>
        <v>0</v>
      </c>
      <c r="M154" s="44"/>
      <c r="N154" s="67">
        <f>O154*(2)</f>
        <v>0</v>
      </c>
      <c r="O154" s="45"/>
    </row>
    <row r="155" spans="2:15" ht="18" hidden="1" x14ac:dyDescent="0.25">
      <c r="B155" s="13"/>
      <c r="C155" s="68" t="s">
        <v>130</v>
      </c>
      <c r="D155" s="64"/>
      <c r="E155" s="69">
        <v>10400063</v>
      </c>
      <c r="F155" s="66">
        <f>G155*(2.5)</f>
        <v>0</v>
      </c>
      <c r="G155" s="44"/>
      <c r="H155" s="67">
        <f t="shared" si="8"/>
        <v>0</v>
      </c>
      <c r="I155" s="41">
        <f t="shared" si="7"/>
        <v>0</v>
      </c>
      <c r="J155" s="67">
        <f>K155*(2.5)</f>
        <v>0</v>
      </c>
      <c r="K155" s="44"/>
      <c r="L155" s="67">
        <f>M155*(2.5)</f>
        <v>0</v>
      </c>
      <c r="M155" s="44"/>
      <c r="N155" s="67">
        <f>O155*(2.5)</f>
        <v>0</v>
      </c>
      <c r="O155" s="45"/>
    </row>
    <row r="156" spans="2:15" ht="18" hidden="1" x14ac:dyDescent="0.25">
      <c r="B156" s="13"/>
      <c r="C156" s="68" t="s">
        <v>131</v>
      </c>
      <c r="D156" s="64"/>
      <c r="E156" s="69">
        <v>10400064</v>
      </c>
      <c r="F156" s="66">
        <f>G156*(2.66)</f>
        <v>0</v>
      </c>
      <c r="G156" s="44"/>
      <c r="H156" s="67">
        <f t="shared" si="8"/>
        <v>0</v>
      </c>
      <c r="I156" s="41">
        <f t="shared" si="7"/>
        <v>0</v>
      </c>
      <c r="J156" s="67">
        <f>K156*(2.66)</f>
        <v>0</v>
      </c>
      <c r="K156" s="44"/>
      <c r="L156" s="67">
        <f>M156*(2.66)</f>
        <v>0</v>
      </c>
      <c r="M156" s="44"/>
      <c r="N156" s="67">
        <f>O156*(2.66)</f>
        <v>0</v>
      </c>
      <c r="O156" s="45"/>
    </row>
    <row r="157" spans="2:15" ht="18" hidden="1" x14ac:dyDescent="0.25">
      <c r="B157" s="13"/>
      <c r="C157" s="68" t="s">
        <v>132</v>
      </c>
      <c r="D157" s="64"/>
      <c r="E157" s="69">
        <v>10400065</v>
      </c>
      <c r="F157" s="66">
        <f>G157*(2.75)</f>
        <v>0</v>
      </c>
      <c r="G157" s="44"/>
      <c r="H157" s="67">
        <f t="shared" si="8"/>
        <v>0</v>
      </c>
      <c r="I157" s="41">
        <f t="shared" si="7"/>
        <v>0</v>
      </c>
      <c r="J157" s="67">
        <f>K157*(2.75)</f>
        <v>0</v>
      </c>
      <c r="K157" s="44"/>
      <c r="L157" s="67">
        <f>M157*(2.75)</f>
        <v>0</v>
      </c>
      <c r="M157" s="44"/>
      <c r="N157" s="67">
        <f>O157*(2.75)</f>
        <v>0</v>
      </c>
      <c r="O157" s="45"/>
    </row>
    <row r="158" spans="2:15" ht="18" hidden="1" x14ac:dyDescent="0.25">
      <c r="B158" s="13"/>
      <c r="C158" s="68" t="s">
        <v>133</v>
      </c>
      <c r="D158" s="64"/>
      <c r="E158" s="69">
        <v>10400066</v>
      </c>
      <c r="F158" s="66">
        <f>G158*(20)</f>
        <v>0</v>
      </c>
      <c r="G158" s="44"/>
      <c r="H158" s="67">
        <f t="shared" si="8"/>
        <v>0</v>
      </c>
      <c r="I158" s="41">
        <f t="shared" si="7"/>
        <v>0</v>
      </c>
      <c r="J158" s="67">
        <f>K158*(20)</f>
        <v>0</v>
      </c>
      <c r="K158" s="44"/>
      <c r="L158" s="67">
        <f>M158*(20)</f>
        <v>0</v>
      </c>
      <c r="M158" s="44"/>
      <c r="N158" s="67">
        <f>O158*(20)</f>
        <v>0</v>
      </c>
      <c r="O158" s="45"/>
    </row>
    <row r="159" spans="2:15" ht="18" hidden="1" x14ac:dyDescent="0.25">
      <c r="B159" s="13"/>
      <c r="C159" s="68" t="s">
        <v>134</v>
      </c>
      <c r="D159" s="64"/>
      <c r="E159" s="69">
        <v>10400067</v>
      </c>
      <c r="F159" s="66">
        <f>G159*(23)</f>
        <v>0</v>
      </c>
      <c r="G159" s="44"/>
      <c r="H159" s="67">
        <f t="shared" si="8"/>
        <v>0</v>
      </c>
      <c r="I159" s="41">
        <f t="shared" si="7"/>
        <v>0</v>
      </c>
      <c r="J159" s="67">
        <f>K159*(23)</f>
        <v>0</v>
      </c>
      <c r="K159" s="44"/>
      <c r="L159" s="67">
        <f>M159*(23)</f>
        <v>0</v>
      </c>
      <c r="M159" s="44"/>
      <c r="N159" s="67">
        <f>O159*(23)</f>
        <v>0</v>
      </c>
      <c r="O159" s="45"/>
    </row>
    <row r="160" spans="2:15" ht="18" hidden="1" x14ac:dyDescent="0.25">
      <c r="B160" s="13"/>
      <c r="C160" s="68" t="s">
        <v>135</v>
      </c>
      <c r="D160" s="64"/>
      <c r="E160" s="69">
        <v>10400068</v>
      </c>
      <c r="F160" s="66">
        <f>G160*(25)</f>
        <v>0</v>
      </c>
      <c r="G160" s="44"/>
      <c r="H160" s="67">
        <f t="shared" si="8"/>
        <v>0</v>
      </c>
      <c r="I160" s="41">
        <f t="shared" si="7"/>
        <v>0</v>
      </c>
      <c r="J160" s="67">
        <f>K160*(25)</f>
        <v>0</v>
      </c>
      <c r="K160" s="44"/>
      <c r="L160" s="67">
        <f>M160*(25)</f>
        <v>0</v>
      </c>
      <c r="M160" s="44"/>
      <c r="N160" s="67">
        <f>O160*(25)</f>
        <v>0</v>
      </c>
      <c r="O160" s="45"/>
    </row>
    <row r="161" spans="2:15" ht="18" hidden="1" x14ac:dyDescent="0.25">
      <c r="B161" s="13"/>
      <c r="C161" s="68" t="s">
        <v>136</v>
      </c>
      <c r="D161" s="64"/>
      <c r="E161" s="69">
        <v>10400069</v>
      </c>
      <c r="F161" s="66">
        <f>G161*(3.15)</f>
        <v>0</v>
      </c>
      <c r="G161" s="44"/>
      <c r="H161" s="67">
        <f t="shared" si="8"/>
        <v>0</v>
      </c>
      <c r="I161" s="41">
        <f t="shared" si="7"/>
        <v>0</v>
      </c>
      <c r="J161" s="67">
        <f>K161*(3.15)</f>
        <v>0</v>
      </c>
      <c r="K161" s="44"/>
      <c r="L161" s="67">
        <f>M161*(3.15)</f>
        <v>0</v>
      </c>
      <c r="M161" s="44"/>
      <c r="N161" s="67">
        <f>O161*(3.15)</f>
        <v>0</v>
      </c>
      <c r="O161" s="45"/>
    </row>
    <row r="162" spans="2:15" ht="18" hidden="1" x14ac:dyDescent="0.25">
      <c r="B162" s="13"/>
      <c r="C162" s="68" t="s">
        <v>137</v>
      </c>
      <c r="D162" s="64"/>
      <c r="E162" s="69">
        <v>10400070</v>
      </c>
      <c r="F162" s="66">
        <f>G162*(3.2)</f>
        <v>0</v>
      </c>
      <c r="G162" s="44"/>
      <c r="H162" s="67">
        <f t="shared" si="8"/>
        <v>0</v>
      </c>
      <c r="I162" s="41">
        <f t="shared" si="7"/>
        <v>0</v>
      </c>
      <c r="J162" s="67">
        <f>K162*(3.2)</f>
        <v>0</v>
      </c>
      <c r="K162" s="44"/>
      <c r="L162" s="67">
        <f>M162*(3.2)</f>
        <v>0</v>
      </c>
      <c r="M162" s="44"/>
      <c r="N162" s="67">
        <f>O162*(3.2)</f>
        <v>0</v>
      </c>
      <c r="O162" s="45"/>
    </row>
    <row r="163" spans="2:15" ht="18" hidden="1" x14ac:dyDescent="0.25">
      <c r="B163" s="13"/>
      <c r="C163" s="68" t="s">
        <v>138</v>
      </c>
      <c r="D163" s="64"/>
      <c r="E163" s="69">
        <v>10400071</v>
      </c>
      <c r="F163" s="66">
        <f>G163*(4)</f>
        <v>0</v>
      </c>
      <c r="G163" s="44"/>
      <c r="H163" s="67">
        <f t="shared" si="8"/>
        <v>0</v>
      </c>
      <c r="I163" s="41">
        <f t="shared" si="7"/>
        <v>0</v>
      </c>
      <c r="J163" s="67">
        <f>K163*(4)</f>
        <v>0</v>
      </c>
      <c r="K163" s="44"/>
      <c r="L163" s="67">
        <f>M163*(4)</f>
        <v>0</v>
      </c>
      <c r="M163" s="44"/>
      <c r="N163" s="67">
        <f>O163*(4)</f>
        <v>0</v>
      </c>
      <c r="O163" s="45"/>
    </row>
    <row r="164" spans="2:15" ht="18" hidden="1" x14ac:dyDescent="0.25">
      <c r="B164" s="13"/>
      <c r="C164" s="68" t="s">
        <v>139</v>
      </c>
      <c r="D164" s="64"/>
      <c r="E164" s="69">
        <v>10400072</v>
      </c>
      <c r="F164" s="66">
        <f>G164*(4.2)</f>
        <v>0</v>
      </c>
      <c r="G164" s="44"/>
      <c r="H164" s="67">
        <f t="shared" si="8"/>
        <v>0</v>
      </c>
      <c r="I164" s="41">
        <f t="shared" si="7"/>
        <v>0</v>
      </c>
      <c r="J164" s="67">
        <f>K164*(4.2)</f>
        <v>0</v>
      </c>
      <c r="K164" s="44"/>
      <c r="L164" s="67">
        <f>M164*(4.2)</f>
        <v>0</v>
      </c>
      <c r="M164" s="44"/>
      <c r="N164" s="67">
        <f>O164*(4.2)</f>
        <v>0</v>
      </c>
      <c r="O164" s="45"/>
    </row>
    <row r="165" spans="2:15" ht="18" hidden="1" x14ac:dyDescent="0.25">
      <c r="B165" s="13"/>
      <c r="C165" s="68" t="s">
        <v>140</v>
      </c>
      <c r="D165" s="64"/>
      <c r="E165" s="69">
        <v>10400073</v>
      </c>
      <c r="F165" s="66">
        <f>G165*(5)</f>
        <v>0</v>
      </c>
      <c r="G165" s="44"/>
      <c r="H165" s="67">
        <f t="shared" si="8"/>
        <v>0</v>
      </c>
      <c r="I165" s="41">
        <f t="shared" si="7"/>
        <v>0</v>
      </c>
      <c r="J165" s="67">
        <f>K165*(5)</f>
        <v>0</v>
      </c>
      <c r="K165" s="44"/>
      <c r="L165" s="67">
        <f>M165*(5)</f>
        <v>0</v>
      </c>
      <c r="M165" s="44"/>
      <c r="N165" s="67">
        <f>O165*(5)</f>
        <v>0</v>
      </c>
      <c r="O165" s="45"/>
    </row>
    <row r="166" spans="2:15" ht="18" hidden="1" x14ac:dyDescent="0.25">
      <c r="B166" s="13"/>
      <c r="C166" s="68" t="s">
        <v>141</v>
      </c>
      <c r="D166" s="64"/>
      <c r="E166" s="69">
        <v>10400074</v>
      </c>
      <c r="F166" s="66">
        <f>G166*(5.6)</f>
        <v>0</v>
      </c>
      <c r="G166" s="44"/>
      <c r="H166" s="67">
        <f t="shared" si="8"/>
        <v>0</v>
      </c>
      <c r="I166" s="41">
        <f t="shared" si="7"/>
        <v>0</v>
      </c>
      <c r="J166" s="67">
        <f>K166*(5.6)</f>
        <v>0</v>
      </c>
      <c r="K166" s="44"/>
      <c r="L166" s="67">
        <f>M166*(5.6)</f>
        <v>0</v>
      </c>
      <c r="M166" s="44"/>
      <c r="N166" s="67">
        <f>O166*(5.6)</f>
        <v>0</v>
      </c>
      <c r="O166" s="45"/>
    </row>
    <row r="167" spans="2:15" ht="18" hidden="1" x14ac:dyDescent="0.25">
      <c r="B167" s="13"/>
      <c r="C167" s="68" t="s">
        <v>142</v>
      </c>
      <c r="D167" s="64"/>
      <c r="E167" s="69">
        <v>10400075</v>
      </c>
      <c r="F167" s="66">
        <f>G167*(6.3)</f>
        <v>0</v>
      </c>
      <c r="G167" s="44"/>
      <c r="H167" s="67">
        <f t="shared" si="8"/>
        <v>0</v>
      </c>
      <c r="I167" s="41">
        <f t="shared" si="7"/>
        <v>0</v>
      </c>
      <c r="J167" s="67">
        <f>K167*(6.3)</f>
        <v>0</v>
      </c>
      <c r="K167" s="44"/>
      <c r="L167" s="67">
        <f>M167*(6.3)</f>
        <v>0</v>
      </c>
      <c r="M167" s="44"/>
      <c r="N167" s="67">
        <f>O167*(6.3)</f>
        <v>0</v>
      </c>
      <c r="O167" s="45"/>
    </row>
    <row r="168" spans="2:15" ht="18" hidden="1" x14ac:dyDescent="0.25">
      <c r="B168" s="13"/>
      <c r="C168" s="68" t="s">
        <v>143</v>
      </c>
      <c r="D168" s="64"/>
      <c r="E168" s="69">
        <v>10400076</v>
      </c>
      <c r="F168" s="66">
        <f>G168*(7.5)</f>
        <v>0</v>
      </c>
      <c r="G168" s="44"/>
      <c r="H168" s="67">
        <f t="shared" si="8"/>
        <v>0</v>
      </c>
      <c r="I168" s="41">
        <f t="shared" si="7"/>
        <v>0</v>
      </c>
      <c r="J168" s="67">
        <f>K168*(7.5)</f>
        <v>0</v>
      </c>
      <c r="K168" s="44"/>
      <c r="L168" s="67">
        <f>M168*(7.5)</f>
        <v>0</v>
      </c>
      <c r="M168" s="44"/>
      <c r="N168" s="67">
        <f>O168*(7.5)</f>
        <v>0</v>
      </c>
      <c r="O168" s="45"/>
    </row>
    <row r="169" spans="2:15" ht="18" hidden="1" x14ac:dyDescent="0.25">
      <c r="B169" s="13"/>
      <c r="C169" s="68" t="s">
        <v>144</v>
      </c>
      <c r="D169" s="64"/>
      <c r="E169" s="69">
        <v>10400077</v>
      </c>
      <c r="F169" s="66">
        <f>G169*(8.5)</f>
        <v>0</v>
      </c>
      <c r="G169" s="44"/>
      <c r="H169" s="67">
        <f t="shared" si="8"/>
        <v>0</v>
      </c>
      <c r="I169" s="41">
        <f t="shared" si="7"/>
        <v>0</v>
      </c>
      <c r="J169" s="67">
        <f>K169*(8.5)</f>
        <v>0</v>
      </c>
      <c r="K169" s="44"/>
      <c r="L169" s="67">
        <f>M169*(8.5)</f>
        <v>0</v>
      </c>
      <c r="M169" s="44"/>
      <c r="N169" s="67">
        <f>O169*(8.5)</f>
        <v>0</v>
      </c>
      <c r="O169" s="45"/>
    </row>
    <row r="170" spans="2:15" ht="31.5" x14ac:dyDescent="0.25">
      <c r="B170" s="13"/>
      <c r="C170" s="63" t="s">
        <v>146</v>
      </c>
      <c r="D170" s="64"/>
      <c r="E170" s="65">
        <v>105</v>
      </c>
      <c r="F170" s="66">
        <f t="shared" ref="F170:O170" si="9">SUM(F171:F247)</f>
        <v>0</v>
      </c>
      <c r="G170" s="41">
        <f t="shared" si="9"/>
        <v>0</v>
      </c>
      <c r="H170" s="67">
        <f t="shared" si="9"/>
        <v>0</v>
      </c>
      <c r="I170" s="41">
        <f t="shared" si="9"/>
        <v>0</v>
      </c>
      <c r="J170" s="67">
        <f t="shared" si="9"/>
        <v>0</v>
      </c>
      <c r="K170" s="41">
        <f t="shared" si="9"/>
        <v>0</v>
      </c>
      <c r="L170" s="67">
        <f t="shared" si="9"/>
        <v>0</v>
      </c>
      <c r="M170" s="41">
        <f t="shared" si="9"/>
        <v>0</v>
      </c>
      <c r="N170" s="67">
        <f t="shared" si="9"/>
        <v>0</v>
      </c>
      <c r="O170" s="42">
        <f t="shared" si="9"/>
        <v>0</v>
      </c>
    </row>
    <row r="171" spans="2:15" ht="18" hidden="1" x14ac:dyDescent="0.25">
      <c r="B171" s="13"/>
      <c r="C171" s="68" t="s">
        <v>68</v>
      </c>
      <c r="D171" s="64"/>
      <c r="E171" s="69">
        <v>10500001</v>
      </c>
      <c r="F171" s="66">
        <f>G171*(0.00125)</f>
        <v>0</v>
      </c>
      <c r="G171" s="44"/>
      <c r="H171" s="67">
        <f>I171*(0.00125)</f>
        <v>0</v>
      </c>
      <c r="I171" s="44"/>
      <c r="J171" s="67">
        <f>K171*(0.00125)</f>
        <v>0</v>
      </c>
      <c r="K171" s="44"/>
      <c r="L171" s="67">
        <f>M171*(0.00125)</f>
        <v>0</v>
      </c>
      <c r="M171" s="44"/>
      <c r="N171" s="67">
        <f>O171*(0.00125)</f>
        <v>0</v>
      </c>
      <c r="O171" s="45"/>
    </row>
    <row r="172" spans="2:15" ht="18" hidden="1" x14ac:dyDescent="0.25">
      <c r="B172" s="13"/>
      <c r="C172" s="68" t="s">
        <v>69</v>
      </c>
      <c r="D172" s="64"/>
      <c r="E172" s="69">
        <v>10500002</v>
      </c>
      <c r="F172" s="66">
        <f>G172*(0.0025)</f>
        <v>0</v>
      </c>
      <c r="G172" s="44"/>
      <c r="H172" s="67">
        <f>I172*(0.0025)</f>
        <v>0</v>
      </c>
      <c r="I172" s="44"/>
      <c r="J172" s="67">
        <f>K172*(0.0025)</f>
        <v>0</v>
      </c>
      <c r="K172" s="44"/>
      <c r="L172" s="67">
        <f>M172*(0.0025)</f>
        <v>0</v>
      </c>
      <c r="M172" s="44"/>
      <c r="N172" s="67">
        <f>O172*(0.0025)</f>
        <v>0</v>
      </c>
      <c r="O172" s="45"/>
    </row>
    <row r="173" spans="2:15" ht="18" hidden="1" x14ac:dyDescent="0.25">
      <c r="B173" s="13"/>
      <c r="C173" s="68" t="s">
        <v>70</v>
      </c>
      <c r="D173" s="64"/>
      <c r="E173" s="69">
        <v>10500003</v>
      </c>
      <c r="F173" s="66">
        <f>G173*(0.004)</f>
        <v>0</v>
      </c>
      <c r="G173" s="44"/>
      <c r="H173" s="67">
        <f>I173*(0.004)</f>
        <v>0</v>
      </c>
      <c r="I173" s="44"/>
      <c r="J173" s="67">
        <f>K173*(0.004)</f>
        <v>0</v>
      </c>
      <c r="K173" s="44"/>
      <c r="L173" s="67">
        <f>M173*(0.004)</f>
        <v>0</v>
      </c>
      <c r="M173" s="44"/>
      <c r="N173" s="67">
        <f>O173*(0.004)</f>
        <v>0</v>
      </c>
      <c r="O173" s="45"/>
    </row>
    <row r="174" spans="2:15" ht="18" hidden="1" x14ac:dyDescent="0.25">
      <c r="B174" s="13"/>
      <c r="C174" s="68" t="s">
        <v>71</v>
      </c>
      <c r="D174" s="64"/>
      <c r="E174" s="69">
        <v>10500004</v>
      </c>
      <c r="F174" s="66">
        <f>G174*(0.005)</f>
        <v>0</v>
      </c>
      <c r="G174" s="44"/>
      <c r="H174" s="67">
        <f>I174*(0.005)</f>
        <v>0</v>
      </c>
      <c r="I174" s="44"/>
      <c r="J174" s="67">
        <f>K174*(0.005)</f>
        <v>0</v>
      </c>
      <c r="K174" s="44"/>
      <c r="L174" s="67">
        <f>M174*(0.005)</f>
        <v>0</v>
      </c>
      <c r="M174" s="44"/>
      <c r="N174" s="67">
        <f>O174*(0.005)</f>
        <v>0</v>
      </c>
      <c r="O174" s="45"/>
    </row>
    <row r="175" spans="2:15" ht="18" hidden="1" x14ac:dyDescent="0.25">
      <c r="B175" s="13"/>
      <c r="C175" s="68" t="s">
        <v>72</v>
      </c>
      <c r="D175" s="64"/>
      <c r="E175" s="69">
        <v>10500005</v>
      </c>
      <c r="F175" s="66">
        <f>G175*(0.0063)</f>
        <v>0</v>
      </c>
      <c r="G175" s="44"/>
      <c r="H175" s="67">
        <f>I175*(0.0063)</f>
        <v>0</v>
      </c>
      <c r="I175" s="44"/>
      <c r="J175" s="67">
        <f>K175*(0.0063)</f>
        <v>0</v>
      </c>
      <c r="K175" s="44"/>
      <c r="L175" s="67">
        <f>M175*(0.0063)</f>
        <v>0</v>
      </c>
      <c r="M175" s="44"/>
      <c r="N175" s="67">
        <f>O175*(0.0063)</f>
        <v>0</v>
      </c>
      <c r="O175" s="45"/>
    </row>
    <row r="176" spans="2:15" ht="18" hidden="1" x14ac:dyDescent="0.25">
      <c r="B176" s="13"/>
      <c r="C176" s="68" t="s">
        <v>73</v>
      </c>
      <c r="D176" s="64"/>
      <c r="E176" s="69">
        <v>10500006</v>
      </c>
      <c r="F176" s="66">
        <f>G176*(0.01)</f>
        <v>0</v>
      </c>
      <c r="G176" s="44"/>
      <c r="H176" s="67">
        <f>I176*(0.01)</f>
        <v>0</v>
      </c>
      <c r="I176" s="44"/>
      <c r="J176" s="67">
        <f>K176*(0.01)</f>
        <v>0</v>
      </c>
      <c r="K176" s="44"/>
      <c r="L176" s="67">
        <f>M176*(0.01)</f>
        <v>0</v>
      </c>
      <c r="M176" s="44"/>
      <c r="N176" s="67">
        <f>O176*(0.01)</f>
        <v>0</v>
      </c>
      <c r="O176" s="45"/>
    </row>
    <row r="177" spans="2:15" ht="18" hidden="1" x14ac:dyDescent="0.25">
      <c r="B177" s="13"/>
      <c r="C177" s="68" t="s">
        <v>74</v>
      </c>
      <c r="D177" s="64"/>
      <c r="E177" s="69">
        <v>10500007</v>
      </c>
      <c r="F177" s="66">
        <f>G177*(0.016)</f>
        <v>0</v>
      </c>
      <c r="G177" s="44"/>
      <c r="H177" s="67">
        <f>I177*(0.016)</f>
        <v>0</v>
      </c>
      <c r="I177" s="44"/>
      <c r="J177" s="67">
        <f>K177*(0.016)</f>
        <v>0</v>
      </c>
      <c r="K177" s="44"/>
      <c r="L177" s="67">
        <f>M177*(0.016)</f>
        <v>0</v>
      </c>
      <c r="M177" s="44"/>
      <c r="N177" s="67">
        <f>O177*(0.016)</f>
        <v>0</v>
      </c>
      <c r="O177" s="45"/>
    </row>
    <row r="178" spans="2:15" ht="18" hidden="1" x14ac:dyDescent="0.25">
      <c r="B178" s="13"/>
      <c r="C178" s="68" t="s">
        <v>75</v>
      </c>
      <c r="D178" s="64"/>
      <c r="E178" s="69">
        <v>10500008</v>
      </c>
      <c r="F178" s="66">
        <f>G178*(0.018)</f>
        <v>0</v>
      </c>
      <c r="G178" s="44"/>
      <c r="H178" s="67">
        <f>I178*(0.018)</f>
        <v>0</v>
      </c>
      <c r="I178" s="44"/>
      <c r="J178" s="67">
        <f>K178*(0.018)</f>
        <v>0</v>
      </c>
      <c r="K178" s="44"/>
      <c r="L178" s="67">
        <f>M178*(0.018)</f>
        <v>0</v>
      </c>
      <c r="M178" s="44"/>
      <c r="N178" s="67">
        <f>O178*(0.018)</f>
        <v>0</v>
      </c>
      <c r="O178" s="45"/>
    </row>
    <row r="179" spans="2:15" ht="18" hidden="1" x14ac:dyDescent="0.25">
      <c r="B179" s="13"/>
      <c r="C179" s="68" t="s">
        <v>76</v>
      </c>
      <c r="D179" s="64"/>
      <c r="E179" s="69">
        <v>10500009</v>
      </c>
      <c r="F179" s="66">
        <f>G179*(0.02)</f>
        <v>0</v>
      </c>
      <c r="G179" s="44"/>
      <c r="H179" s="67">
        <f>I179*(0.02)</f>
        <v>0</v>
      </c>
      <c r="I179" s="44"/>
      <c r="J179" s="67">
        <f>K179*(0.02)</f>
        <v>0</v>
      </c>
      <c r="K179" s="44"/>
      <c r="L179" s="67">
        <f>M179*(0.02)</f>
        <v>0</v>
      </c>
      <c r="M179" s="44"/>
      <c r="N179" s="67">
        <f>O179*(0.02)</f>
        <v>0</v>
      </c>
      <c r="O179" s="45"/>
    </row>
    <row r="180" spans="2:15" ht="18" hidden="1" x14ac:dyDescent="0.25">
      <c r="B180" s="13"/>
      <c r="C180" s="68" t="s">
        <v>77</v>
      </c>
      <c r="D180" s="64"/>
      <c r="E180" s="69">
        <v>10500010</v>
      </c>
      <c r="F180" s="66">
        <f>G180*(0.0225)</f>
        <v>0</v>
      </c>
      <c r="G180" s="44"/>
      <c r="H180" s="67">
        <f>I180*(0.0225)</f>
        <v>0</v>
      </c>
      <c r="I180" s="44"/>
      <c r="J180" s="67">
        <f>K180*(0.0225)</f>
        <v>0</v>
      </c>
      <c r="K180" s="44"/>
      <c r="L180" s="67">
        <f>M180*(0.0225)</f>
        <v>0</v>
      </c>
      <c r="M180" s="44"/>
      <c r="N180" s="67">
        <f>O180*(0.0225)</f>
        <v>0</v>
      </c>
      <c r="O180" s="45"/>
    </row>
    <row r="181" spans="2:15" ht="18" hidden="1" x14ac:dyDescent="0.25">
      <c r="B181" s="13"/>
      <c r="C181" s="68" t="s">
        <v>78</v>
      </c>
      <c r="D181" s="64"/>
      <c r="E181" s="69">
        <v>10500011</v>
      </c>
      <c r="F181" s="66">
        <f>G181*(0.025)</f>
        <v>0</v>
      </c>
      <c r="G181" s="44"/>
      <c r="H181" s="67">
        <f>I181*(0.025)</f>
        <v>0</v>
      </c>
      <c r="I181" s="44"/>
      <c r="J181" s="67">
        <f>K181*(0.025)</f>
        <v>0</v>
      </c>
      <c r="K181" s="44"/>
      <c r="L181" s="67">
        <f>M181*(0.025)</f>
        <v>0</v>
      </c>
      <c r="M181" s="44"/>
      <c r="N181" s="67">
        <f>O181*(0.025)</f>
        <v>0</v>
      </c>
      <c r="O181" s="45"/>
    </row>
    <row r="182" spans="2:15" ht="18" hidden="1" x14ac:dyDescent="0.25">
      <c r="B182" s="13"/>
      <c r="C182" s="68" t="s">
        <v>79</v>
      </c>
      <c r="D182" s="64"/>
      <c r="E182" s="69">
        <v>10500012</v>
      </c>
      <c r="F182" s="66">
        <f>G182*(0.03)</f>
        <v>0</v>
      </c>
      <c r="G182" s="44"/>
      <c r="H182" s="67">
        <f>I182*(0.03)</f>
        <v>0</v>
      </c>
      <c r="I182" s="44"/>
      <c r="J182" s="67">
        <f>K182*(0.03)</f>
        <v>0</v>
      </c>
      <c r="K182" s="44"/>
      <c r="L182" s="67">
        <f>M182*(0.03)</f>
        <v>0</v>
      </c>
      <c r="M182" s="44"/>
      <c r="N182" s="67">
        <f>O182*(0.03)</f>
        <v>0</v>
      </c>
      <c r="O182" s="45"/>
    </row>
    <row r="183" spans="2:15" ht="18" hidden="1" x14ac:dyDescent="0.25">
      <c r="B183" s="13"/>
      <c r="C183" s="68" t="s">
        <v>80</v>
      </c>
      <c r="D183" s="64"/>
      <c r="E183" s="69">
        <v>10500013</v>
      </c>
      <c r="F183" s="66">
        <f>G183*(0.034)</f>
        <v>0</v>
      </c>
      <c r="G183" s="44"/>
      <c r="H183" s="67">
        <f>I183*(0.034)</f>
        <v>0</v>
      </c>
      <c r="I183" s="44"/>
      <c r="J183" s="67">
        <f>K183*(0.034)</f>
        <v>0</v>
      </c>
      <c r="K183" s="44"/>
      <c r="L183" s="67">
        <f>M183*(0.034)</f>
        <v>0</v>
      </c>
      <c r="M183" s="44"/>
      <c r="N183" s="67">
        <f>O183*(0.034)</f>
        <v>0</v>
      </c>
      <c r="O183" s="45"/>
    </row>
    <row r="184" spans="2:15" ht="18" hidden="1" x14ac:dyDescent="0.25">
      <c r="B184" s="13"/>
      <c r="C184" s="68" t="s">
        <v>81</v>
      </c>
      <c r="D184" s="64"/>
      <c r="E184" s="69">
        <v>10500014</v>
      </c>
      <c r="F184" s="66">
        <f>G184*(0.0375)</f>
        <v>0</v>
      </c>
      <c r="G184" s="44"/>
      <c r="H184" s="67">
        <f>I184*(0.0375)</f>
        <v>0</v>
      </c>
      <c r="I184" s="44"/>
      <c r="J184" s="67">
        <f>K184*(0.0375)</f>
        <v>0</v>
      </c>
      <c r="K184" s="44"/>
      <c r="L184" s="67">
        <f>M184*(0.0375)</f>
        <v>0</v>
      </c>
      <c r="M184" s="44"/>
      <c r="N184" s="67">
        <f>O184*(0.0375)</f>
        <v>0</v>
      </c>
      <c r="O184" s="45"/>
    </row>
    <row r="185" spans="2:15" ht="18" hidden="1" x14ac:dyDescent="0.25">
      <c r="B185" s="13"/>
      <c r="C185" s="68" t="s">
        <v>82</v>
      </c>
      <c r="D185" s="64"/>
      <c r="E185" s="69">
        <v>10500015</v>
      </c>
      <c r="F185" s="66">
        <f>G185*(0.04)</f>
        <v>0</v>
      </c>
      <c r="G185" s="44"/>
      <c r="H185" s="67">
        <f>I185*(0.04)</f>
        <v>0</v>
      </c>
      <c r="I185" s="44"/>
      <c r="J185" s="67">
        <f>K185*(0.04)</f>
        <v>0</v>
      </c>
      <c r="K185" s="44"/>
      <c r="L185" s="67">
        <f>M185*(0.04)</f>
        <v>0</v>
      </c>
      <c r="M185" s="44"/>
      <c r="N185" s="67">
        <f>O185*(0.04)</f>
        <v>0</v>
      </c>
      <c r="O185" s="45"/>
    </row>
    <row r="186" spans="2:15" ht="18" hidden="1" x14ac:dyDescent="0.25">
      <c r="B186" s="13"/>
      <c r="C186" s="68" t="s">
        <v>83</v>
      </c>
      <c r="D186" s="64"/>
      <c r="E186" s="69">
        <v>10500016</v>
      </c>
      <c r="F186" s="66">
        <f>G186*(0.045)</f>
        <v>0</v>
      </c>
      <c r="G186" s="44"/>
      <c r="H186" s="67">
        <f>I186*(0.045)</f>
        <v>0</v>
      </c>
      <c r="I186" s="44"/>
      <c r="J186" s="67">
        <f>K186*(0.045)</f>
        <v>0</v>
      </c>
      <c r="K186" s="44"/>
      <c r="L186" s="67">
        <f>M186*(0.045)</f>
        <v>0</v>
      </c>
      <c r="M186" s="44"/>
      <c r="N186" s="67">
        <f>O186*(0.045)</f>
        <v>0</v>
      </c>
      <c r="O186" s="45"/>
    </row>
    <row r="187" spans="2:15" ht="18" hidden="1" x14ac:dyDescent="0.25">
      <c r="B187" s="13"/>
      <c r="C187" s="68" t="s">
        <v>84</v>
      </c>
      <c r="D187" s="64"/>
      <c r="E187" s="69">
        <v>10500017</v>
      </c>
      <c r="F187" s="66">
        <f>G187*(0.05)</f>
        <v>0</v>
      </c>
      <c r="G187" s="44"/>
      <c r="H187" s="67">
        <f>I187*(0.05)</f>
        <v>0</v>
      </c>
      <c r="I187" s="44"/>
      <c r="J187" s="67">
        <f>K187*(0.05)</f>
        <v>0</v>
      </c>
      <c r="K187" s="44"/>
      <c r="L187" s="67">
        <f>M187*(0.05)</f>
        <v>0</v>
      </c>
      <c r="M187" s="44"/>
      <c r="N187" s="67">
        <f>O187*(0.05)</f>
        <v>0</v>
      </c>
      <c r="O187" s="45"/>
    </row>
    <row r="188" spans="2:15" ht="18" hidden="1" x14ac:dyDescent="0.25">
      <c r="B188" s="13"/>
      <c r="C188" s="68" t="s">
        <v>85</v>
      </c>
      <c r="D188" s="64"/>
      <c r="E188" s="69">
        <v>10500018</v>
      </c>
      <c r="F188" s="66">
        <f>G188*(0.06)</f>
        <v>0</v>
      </c>
      <c r="G188" s="44"/>
      <c r="H188" s="67">
        <f>I188*(0.06)</f>
        <v>0</v>
      </c>
      <c r="I188" s="44"/>
      <c r="J188" s="67">
        <f>K188*(0.06)</f>
        <v>0</v>
      </c>
      <c r="K188" s="44"/>
      <c r="L188" s="67">
        <f>M188*(0.06)</f>
        <v>0</v>
      </c>
      <c r="M188" s="44"/>
      <c r="N188" s="67">
        <f>O188*(0.06)</f>
        <v>0</v>
      </c>
      <c r="O188" s="45"/>
    </row>
    <row r="189" spans="2:15" ht="18" hidden="1" x14ac:dyDescent="0.25">
      <c r="B189" s="13"/>
      <c r="C189" s="68" t="s">
        <v>86</v>
      </c>
      <c r="D189" s="64"/>
      <c r="E189" s="69">
        <v>10500019</v>
      </c>
      <c r="F189" s="66">
        <f>G189*(0.063)</f>
        <v>0</v>
      </c>
      <c r="G189" s="44"/>
      <c r="H189" s="67">
        <f>I189*(0.063)</f>
        <v>0</v>
      </c>
      <c r="I189" s="44"/>
      <c r="J189" s="67">
        <f>K189*(0.063)</f>
        <v>0</v>
      </c>
      <c r="K189" s="44"/>
      <c r="L189" s="67">
        <f>M189*(0.063)</f>
        <v>0</v>
      </c>
      <c r="M189" s="44"/>
      <c r="N189" s="67">
        <f>O189*(0.063)</f>
        <v>0</v>
      </c>
      <c r="O189" s="45"/>
    </row>
    <row r="190" spans="2:15" ht="18" hidden="1" x14ac:dyDescent="0.25">
      <c r="B190" s="13"/>
      <c r="C190" s="68" t="s">
        <v>87</v>
      </c>
      <c r="D190" s="64"/>
      <c r="E190" s="69">
        <v>10500020</v>
      </c>
      <c r="F190" s="66">
        <f>G190*(0.075)</f>
        <v>0</v>
      </c>
      <c r="G190" s="44"/>
      <c r="H190" s="67">
        <f>I190*(0.075)</f>
        <v>0</v>
      </c>
      <c r="I190" s="44"/>
      <c r="J190" s="67">
        <f>K190*(0.075)</f>
        <v>0</v>
      </c>
      <c r="K190" s="44"/>
      <c r="L190" s="67">
        <f>M190*(0.075)</f>
        <v>0</v>
      </c>
      <c r="M190" s="44"/>
      <c r="N190" s="67">
        <f>O190*(0.075)</f>
        <v>0</v>
      </c>
      <c r="O190" s="45"/>
    </row>
    <row r="191" spans="2:15" ht="18" hidden="1" x14ac:dyDescent="0.25">
      <c r="B191" s="13"/>
      <c r="C191" s="68" t="s">
        <v>88</v>
      </c>
      <c r="D191" s="64"/>
      <c r="E191" s="69">
        <v>10500021</v>
      </c>
      <c r="F191" s="66">
        <f>G191*(0.08)</f>
        <v>0</v>
      </c>
      <c r="G191" s="44"/>
      <c r="H191" s="67">
        <f>I191*(0.08)</f>
        <v>0</v>
      </c>
      <c r="I191" s="44"/>
      <c r="J191" s="67">
        <f>K191*(0.08)</f>
        <v>0</v>
      </c>
      <c r="K191" s="44"/>
      <c r="L191" s="67">
        <f>M191*(0.08)</f>
        <v>0</v>
      </c>
      <c r="M191" s="44"/>
      <c r="N191" s="67">
        <f>O191*(0.08)</f>
        <v>0</v>
      </c>
      <c r="O191" s="45"/>
    </row>
    <row r="192" spans="2:15" ht="18" hidden="1" x14ac:dyDescent="0.25">
      <c r="B192" s="13"/>
      <c r="C192" s="68" t="s">
        <v>89</v>
      </c>
      <c r="D192" s="64"/>
      <c r="E192" s="69">
        <v>10500022</v>
      </c>
      <c r="F192" s="66">
        <f>G192*(0.1)</f>
        <v>0</v>
      </c>
      <c r="G192" s="44"/>
      <c r="H192" s="67">
        <f>I192*(0.1)</f>
        <v>0</v>
      </c>
      <c r="I192" s="44"/>
      <c r="J192" s="67">
        <f>K192*(0.1)</f>
        <v>0</v>
      </c>
      <c r="K192" s="44"/>
      <c r="L192" s="67">
        <f>M192*(0.1)</f>
        <v>0</v>
      </c>
      <c r="M192" s="44"/>
      <c r="N192" s="67">
        <f>O192*(0.1)</f>
        <v>0</v>
      </c>
      <c r="O192" s="45"/>
    </row>
    <row r="193" spans="2:15" ht="18" hidden="1" x14ac:dyDescent="0.25">
      <c r="B193" s="13"/>
      <c r="C193" s="68" t="s">
        <v>90</v>
      </c>
      <c r="D193" s="64"/>
      <c r="E193" s="69">
        <v>10500023</v>
      </c>
      <c r="F193" s="66">
        <f>G193*(0.12)</f>
        <v>0</v>
      </c>
      <c r="G193" s="44"/>
      <c r="H193" s="67">
        <f>I193*(0.12)</f>
        <v>0</v>
      </c>
      <c r="I193" s="44"/>
      <c r="J193" s="67">
        <f>K193*(0.12)</f>
        <v>0</v>
      </c>
      <c r="K193" s="44"/>
      <c r="L193" s="67">
        <f>M193*(0.12)</f>
        <v>0</v>
      </c>
      <c r="M193" s="44"/>
      <c r="N193" s="67">
        <f>O193*(0.12)</f>
        <v>0</v>
      </c>
      <c r="O193" s="45"/>
    </row>
    <row r="194" spans="2:15" ht="18" hidden="1" x14ac:dyDescent="0.25">
      <c r="B194" s="13"/>
      <c r="C194" s="68" t="s">
        <v>91</v>
      </c>
      <c r="D194" s="64"/>
      <c r="E194" s="69">
        <v>10500024</v>
      </c>
      <c r="F194" s="66">
        <f>G194*(0.125)</f>
        <v>0</v>
      </c>
      <c r="G194" s="44"/>
      <c r="H194" s="67">
        <f>I194*(0.125)</f>
        <v>0</v>
      </c>
      <c r="I194" s="44"/>
      <c r="J194" s="67">
        <f>K194*(0.125)</f>
        <v>0</v>
      </c>
      <c r="K194" s="44"/>
      <c r="L194" s="67">
        <f>M194*(0.125)</f>
        <v>0</v>
      </c>
      <c r="M194" s="44"/>
      <c r="N194" s="67">
        <f>O194*(0.125)</f>
        <v>0</v>
      </c>
      <c r="O194" s="45"/>
    </row>
    <row r="195" spans="2:15" ht="18" hidden="1" x14ac:dyDescent="0.25">
      <c r="B195" s="13"/>
      <c r="C195" s="68" t="s">
        <v>92</v>
      </c>
      <c r="D195" s="64"/>
      <c r="E195" s="69">
        <v>10500025</v>
      </c>
      <c r="F195" s="66">
        <f>G195*(0.14)</f>
        <v>0</v>
      </c>
      <c r="G195" s="44"/>
      <c r="H195" s="67">
        <f>I195*(0.14)</f>
        <v>0</v>
      </c>
      <c r="I195" s="44"/>
      <c r="J195" s="67">
        <f>K195*(0.14)</f>
        <v>0</v>
      </c>
      <c r="K195" s="44"/>
      <c r="L195" s="67">
        <f>M195*(0.14)</f>
        <v>0</v>
      </c>
      <c r="M195" s="44"/>
      <c r="N195" s="67">
        <f>O195*(0.14)</f>
        <v>0</v>
      </c>
      <c r="O195" s="45"/>
    </row>
    <row r="196" spans="2:15" ht="18" hidden="1" x14ac:dyDescent="0.25">
      <c r="B196" s="13"/>
      <c r="C196" s="68" t="s">
        <v>93</v>
      </c>
      <c r="D196" s="64"/>
      <c r="E196" s="69">
        <v>10500026</v>
      </c>
      <c r="F196" s="66">
        <f>G196*(0.15)</f>
        <v>0</v>
      </c>
      <c r="G196" s="44"/>
      <c r="H196" s="67">
        <f>I196*(0.15)</f>
        <v>0</v>
      </c>
      <c r="I196" s="44"/>
      <c r="J196" s="67">
        <f>K196*(0.15)</f>
        <v>0</v>
      </c>
      <c r="K196" s="44"/>
      <c r="L196" s="67">
        <f>M196*(0.15)</f>
        <v>0</v>
      </c>
      <c r="M196" s="44"/>
      <c r="N196" s="67">
        <f>O196*(0.15)</f>
        <v>0</v>
      </c>
      <c r="O196" s="45"/>
    </row>
    <row r="197" spans="2:15" ht="18" hidden="1" x14ac:dyDescent="0.25">
      <c r="B197" s="13"/>
      <c r="C197" s="68" t="s">
        <v>94</v>
      </c>
      <c r="D197" s="64"/>
      <c r="E197" s="69">
        <v>10500027</v>
      </c>
      <c r="F197" s="66">
        <f>G197*(0.16)</f>
        <v>0</v>
      </c>
      <c r="G197" s="44"/>
      <c r="H197" s="67">
        <f>I197*(0.16)</f>
        <v>0</v>
      </c>
      <c r="I197" s="44"/>
      <c r="J197" s="67">
        <f>K197*(0.16)</f>
        <v>0</v>
      </c>
      <c r="K197" s="44"/>
      <c r="L197" s="67">
        <f>M197*(0.16)</f>
        <v>0</v>
      </c>
      <c r="M197" s="44"/>
      <c r="N197" s="67">
        <f>O197*(0.16)</f>
        <v>0</v>
      </c>
      <c r="O197" s="45"/>
    </row>
    <row r="198" spans="2:15" ht="18" hidden="1" x14ac:dyDescent="0.25">
      <c r="B198" s="13"/>
      <c r="C198" s="68" t="s">
        <v>95</v>
      </c>
      <c r="D198" s="64"/>
      <c r="E198" s="69">
        <v>10500028</v>
      </c>
      <c r="F198" s="66">
        <f>G198*(0.18)</f>
        <v>0</v>
      </c>
      <c r="G198" s="44"/>
      <c r="H198" s="67">
        <f>I198*(0.18)</f>
        <v>0</v>
      </c>
      <c r="I198" s="44"/>
      <c r="J198" s="67">
        <f>K198*(0.18)</f>
        <v>0</v>
      </c>
      <c r="K198" s="44"/>
      <c r="L198" s="67">
        <f>M198*(0.18)</f>
        <v>0</v>
      </c>
      <c r="M198" s="44"/>
      <c r="N198" s="67">
        <f>O198*(0.18)</f>
        <v>0</v>
      </c>
      <c r="O198" s="45"/>
    </row>
    <row r="199" spans="2:15" ht="18" hidden="1" x14ac:dyDescent="0.25">
      <c r="B199" s="13"/>
      <c r="C199" s="68" t="s">
        <v>96</v>
      </c>
      <c r="D199" s="64"/>
      <c r="E199" s="69">
        <v>10500029</v>
      </c>
      <c r="F199" s="66">
        <f>G199*(0.2)</f>
        <v>0</v>
      </c>
      <c r="G199" s="44"/>
      <c r="H199" s="67">
        <f>I199*(0.2)</f>
        <v>0</v>
      </c>
      <c r="I199" s="44"/>
      <c r="J199" s="67">
        <f>K199*(0.2)</f>
        <v>0</v>
      </c>
      <c r="K199" s="44"/>
      <c r="L199" s="67">
        <f>M199*(0.2)</f>
        <v>0</v>
      </c>
      <c r="M199" s="44"/>
      <c r="N199" s="67">
        <f>O199*(0.2)</f>
        <v>0</v>
      </c>
      <c r="O199" s="45"/>
    </row>
    <row r="200" spans="2:15" ht="18" hidden="1" x14ac:dyDescent="0.25">
      <c r="B200" s="13"/>
      <c r="C200" s="68" t="s">
        <v>97</v>
      </c>
      <c r="D200" s="64"/>
      <c r="E200" s="69">
        <v>10500030</v>
      </c>
      <c r="F200" s="66">
        <f>G200*(0.21)</f>
        <v>0</v>
      </c>
      <c r="G200" s="44"/>
      <c r="H200" s="67">
        <f>I200*(0.21)</f>
        <v>0</v>
      </c>
      <c r="I200" s="44"/>
      <c r="J200" s="67">
        <f>K200*(0.21)</f>
        <v>0</v>
      </c>
      <c r="K200" s="44"/>
      <c r="L200" s="67">
        <f>M200*(0.21)</f>
        <v>0</v>
      </c>
      <c r="M200" s="44"/>
      <c r="N200" s="67">
        <f>O200*(0.21)</f>
        <v>0</v>
      </c>
      <c r="O200" s="45"/>
    </row>
    <row r="201" spans="2:15" ht="18" hidden="1" x14ac:dyDescent="0.25">
      <c r="B201" s="13"/>
      <c r="C201" s="68" t="s">
        <v>98</v>
      </c>
      <c r="D201" s="64"/>
      <c r="E201" s="69">
        <v>10500031</v>
      </c>
      <c r="F201" s="66">
        <f>G201*(0.25)</f>
        <v>0</v>
      </c>
      <c r="G201" s="44"/>
      <c r="H201" s="67">
        <f>I201*(0.25)</f>
        <v>0</v>
      </c>
      <c r="I201" s="44"/>
      <c r="J201" s="67">
        <f>K201*(0.25)</f>
        <v>0</v>
      </c>
      <c r="K201" s="44"/>
      <c r="L201" s="67">
        <f>M201*(0.25)</f>
        <v>0</v>
      </c>
      <c r="M201" s="44"/>
      <c r="N201" s="67">
        <f>O201*(0.25)</f>
        <v>0</v>
      </c>
      <c r="O201" s="45"/>
    </row>
    <row r="202" spans="2:15" ht="18" hidden="1" x14ac:dyDescent="0.25">
      <c r="B202" s="13"/>
      <c r="C202" s="68" t="s">
        <v>99</v>
      </c>
      <c r="D202" s="64"/>
      <c r="E202" s="69">
        <v>10500032</v>
      </c>
      <c r="F202" s="66">
        <f>G202*(0.26)</f>
        <v>0</v>
      </c>
      <c r="G202" s="44"/>
      <c r="H202" s="67">
        <f>I202*(0.26)</f>
        <v>0</v>
      </c>
      <c r="I202" s="44"/>
      <c r="J202" s="67">
        <f>K202*(0.26)</f>
        <v>0</v>
      </c>
      <c r="K202" s="44"/>
      <c r="L202" s="67">
        <f>M202*(0.26)</f>
        <v>0</v>
      </c>
      <c r="M202" s="44"/>
      <c r="N202" s="67">
        <f>O202*(0.26)</f>
        <v>0</v>
      </c>
      <c r="O202" s="45"/>
    </row>
    <row r="203" spans="2:15" ht="18" hidden="1" x14ac:dyDescent="0.25">
      <c r="B203" s="13"/>
      <c r="C203" s="68" t="s">
        <v>100</v>
      </c>
      <c r="D203" s="64"/>
      <c r="E203" s="69">
        <v>10500033</v>
      </c>
      <c r="F203" s="66">
        <f>G203*(0.285)</f>
        <v>0</v>
      </c>
      <c r="G203" s="44"/>
      <c r="H203" s="67">
        <f>I203*(0.285)</f>
        <v>0</v>
      </c>
      <c r="I203" s="44"/>
      <c r="J203" s="67">
        <f>K203*(0.285)</f>
        <v>0</v>
      </c>
      <c r="K203" s="44"/>
      <c r="L203" s="67">
        <f>M203*(0.285)</f>
        <v>0</v>
      </c>
      <c r="M203" s="44"/>
      <c r="N203" s="67">
        <f>O203*(0.285)</f>
        <v>0</v>
      </c>
      <c r="O203" s="45"/>
    </row>
    <row r="204" spans="2:15" ht="18" hidden="1" x14ac:dyDescent="0.25">
      <c r="B204" s="13"/>
      <c r="C204" s="68" t="s">
        <v>101</v>
      </c>
      <c r="D204" s="64"/>
      <c r="E204" s="69">
        <v>10500034</v>
      </c>
      <c r="F204" s="66">
        <f>G204*(0.3)</f>
        <v>0</v>
      </c>
      <c r="G204" s="44"/>
      <c r="H204" s="67">
        <f>I204*(0.3)</f>
        <v>0</v>
      </c>
      <c r="I204" s="44"/>
      <c r="J204" s="67">
        <f>K204*(0.3)</f>
        <v>0</v>
      </c>
      <c r="K204" s="44"/>
      <c r="L204" s="67">
        <f>M204*(0.3)</f>
        <v>0</v>
      </c>
      <c r="M204" s="44"/>
      <c r="N204" s="67">
        <f>O204*(0.3)</f>
        <v>0</v>
      </c>
      <c r="O204" s="45"/>
    </row>
    <row r="205" spans="2:15" ht="18" hidden="1" x14ac:dyDescent="0.25">
      <c r="B205" s="13"/>
      <c r="C205" s="68" t="s">
        <v>102</v>
      </c>
      <c r="D205" s="64"/>
      <c r="E205" s="69">
        <v>10500035</v>
      </c>
      <c r="F205" s="66">
        <f>G205*(0.315)</f>
        <v>0</v>
      </c>
      <c r="G205" s="44"/>
      <c r="H205" s="67">
        <f>I205*(0.315)</f>
        <v>0</v>
      </c>
      <c r="I205" s="44"/>
      <c r="J205" s="67">
        <f>K205*(0.315)</f>
        <v>0</v>
      </c>
      <c r="K205" s="44"/>
      <c r="L205" s="67">
        <f>M205*(0.315)</f>
        <v>0</v>
      </c>
      <c r="M205" s="44"/>
      <c r="N205" s="67">
        <f>O205*(0.315)</f>
        <v>0</v>
      </c>
      <c r="O205" s="45"/>
    </row>
    <row r="206" spans="2:15" ht="18" hidden="1" x14ac:dyDescent="0.25">
      <c r="B206" s="13"/>
      <c r="C206" s="68" t="s">
        <v>103</v>
      </c>
      <c r="D206" s="64"/>
      <c r="E206" s="69">
        <v>10500036</v>
      </c>
      <c r="F206" s="66">
        <f>G206*(0.32)</f>
        <v>0</v>
      </c>
      <c r="G206" s="44"/>
      <c r="H206" s="67">
        <f>I206*(0.32)</f>
        <v>0</v>
      </c>
      <c r="I206" s="44"/>
      <c r="J206" s="67">
        <f>K206*(0.32)</f>
        <v>0</v>
      </c>
      <c r="K206" s="44"/>
      <c r="L206" s="67">
        <f>M206*(0.32)</f>
        <v>0</v>
      </c>
      <c r="M206" s="44"/>
      <c r="N206" s="67">
        <f>O206*(0.32)</f>
        <v>0</v>
      </c>
      <c r="O206" s="45"/>
    </row>
    <row r="207" spans="2:15" ht="18" hidden="1" x14ac:dyDescent="0.25">
      <c r="B207" s="13"/>
      <c r="C207" s="68" t="s">
        <v>104</v>
      </c>
      <c r="D207" s="64"/>
      <c r="E207" s="69">
        <v>10500037</v>
      </c>
      <c r="F207" s="66">
        <f>G207*(0.325)</f>
        <v>0</v>
      </c>
      <c r="G207" s="44"/>
      <c r="H207" s="67">
        <f>I207*(0.325)</f>
        <v>0</v>
      </c>
      <c r="I207" s="44"/>
      <c r="J207" s="67">
        <f>K207*(0.325)</f>
        <v>0</v>
      </c>
      <c r="K207" s="44"/>
      <c r="L207" s="67">
        <f>M207*(0.325)</f>
        <v>0</v>
      </c>
      <c r="M207" s="44"/>
      <c r="N207" s="67">
        <f>O207*(0.325)</f>
        <v>0</v>
      </c>
      <c r="O207" s="45"/>
    </row>
    <row r="208" spans="2:15" ht="18" hidden="1" x14ac:dyDescent="0.25">
      <c r="B208" s="13"/>
      <c r="C208" s="68" t="s">
        <v>105</v>
      </c>
      <c r="D208" s="64"/>
      <c r="E208" s="69">
        <v>10500038</v>
      </c>
      <c r="F208" s="66">
        <f>G208*(0.35)</f>
        <v>0</v>
      </c>
      <c r="G208" s="44"/>
      <c r="H208" s="67">
        <f>I208*(0.35)</f>
        <v>0</v>
      </c>
      <c r="I208" s="44"/>
      <c r="J208" s="67">
        <f>K208*(0.35)</f>
        <v>0</v>
      </c>
      <c r="K208" s="44"/>
      <c r="L208" s="67">
        <f>M208*(0.35)</f>
        <v>0</v>
      </c>
      <c r="M208" s="44"/>
      <c r="N208" s="67">
        <f>O208*(0.35)</f>
        <v>0</v>
      </c>
      <c r="O208" s="45"/>
    </row>
    <row r="209" spans="2:15" ht="18" hidden="1" x14ac:dyDescent="0.25">
      <c r="B209" s="13"/>
      <c r="C209" s="68" t="s">
        <v>106</v>
      </c>
      <c r="D209" s="64"/>
      <c r="E209" s="69">
        <v>10500039</v>
      </c>
      <c r="F209" s="66">
        <f>G209*(0.4)</f>
        <v>0</v>
      </c>
      <c r="G209" s="44"/>
      <c r="H209" s="67">
        <f>I209*(0.4)</f>
        <v>0</v>
      </c>
      <c r="I209" s="44"/>
      <c r="J209" s="67">
        <f>K209*(0.4)</f>
        <v>0</v>
      </c>
      <c r="K209" s="44"/>
      <c r="L209" s="67">
        <f>M209*(0.4)</f>
        <v>0</v>
      </c>
      <c r="M209" s="44"/>
      <c r="N209" s="67">
        <f>O209*(0.4)</f>
        <v>0</v>
      </c>
      <c r="O209" s="45"/>
    </row>
    <row r="210" spans="2:15" ht="18" hidden="1" x14ac:dyDescent="0.25">
      <c r="B210" s="13"/>
      <c r="C210" s="68" t="s">
        <v>107</v>
      </c>
      <c r="D210" s="64"/>
      <c r="E210" s="69">
        <v>10500040</v>
      </c>
      <c r="F210" s="66">
        <f>G210*(0.472)</f>
        <v>0</v>
      </c>
      <c r="G210" s="44"/>
      <c r="H210" s="67">
        <f>I210*(0.472)</f>
        <v>0</v>
      </c>
      <c r="I210" s="44"/>
      <c r="J210" s="67">
        <f>K210*(0.472)</f>
        <v>0</v>
      </c>
      <c r="K210" s="44"/>
      <c r="L210" s="67">
        <f>M210*(0.472)</f>
        <v>0</v>
      </c>
      <c r="M210" s="44"/>
      <c r="N210" s="67">
        <f>O210*(0.472)</f>
        <v>0</v>
      </c>
      <c r="O210" s="45"/>
    </row>
    <row r="211" spans="2:15" ht="18" hidden="1" x14ac:dyDescent="0.25">
      <c r="B211" s="13"/>
      <c r="C211" s="68" t="s">
        <v>108</v>
      </c>
      <c r="D211" s="64"/>
      <c r="E211" s="69">
        <v>10500041</v>
      </c>
      <c r="F211" s="66">
        <f>G211*(0.5)</f>
        <v>0</v>
      </c>
      <c r="G211" s="44"/>
      <c r="H211" s="67">
        <f>I211*(0.5)</f>
        <v>0</v>
      </c>
      <c r="I211" s="44"/>
      <c r="J211" s="67">
        <f>K211*(0.5)</f>
        <v>0</v>
      </c>
      <c r="K211" s="44"/>
      <c r="L211" s="67">
        <f>M211*(0.5)</f>
        <v>0</v>
      </c>
      <c r="M211" s="44"/>
      <c r="N211" s="67">
        <f>O211*(0.5)</f>
        <v>0</v>
      </c>
      <c r="O211" s="45"/>
    </row>
    <row r="212" spans="2:15" ht="18" hidden="1" x14ac:dyDescent="0.25">
      <c r="B212" s="13"/>
      <c r="C212" s="68" t="s">
        <v>109</v>
      </c>
      <c r="D212" s="64"/>
      <c r="E212" s="69">
        <v>10500042</v>
      </c>
      <c r="F212" s="66">
        <f>G212*(0.56)</f>
        <v>0</v>
      </c>
      <c r="G212" s="44"/>
      <c r="H212" s="67">
        <f>I212*(0.56)</f>
        <v>0</v>
      </c>
      <c r="I212" s="44"/>
      <c r="J212" s="67">
        <f>K212*(0.56)</f>
        <v>0</v>
      </c>
      <c r="K212" s="44"/>
      <c r="L212" s="67">
        <f>M212*(0.56)</f>
        <v>0</v>
      </c>
      <c r="M212" s="44"/>
      <c r="N212" s="67">
        <f>O212*(0.56)</f>
        <v>0</v>
      </c>
      <c r="O212" s="45"/>
    </row>
    <row r="213" spans="2:15" ht="18" hidden="1" x14ac:dyDescent="0.25">
      <c r="B213" s="13"/>
      <c r="C213" s="68" t="s">
        <v>110</v>
      </c>
      <c r="D213" s="64"/>
      <c r="E213" s="69">
        <v>10500043</v>
      </c>
      <c r="F213" s="66">
        <f>G213*(0.63)</f>
        <v>0</v>
      </c>
      <c r="G213" s="44"/>
      <c r="H213" s="67">
        <f>I213*(0.63)</f>
        <v>0</v>
      </c>
      <c r="I213" s="44"/>
      <c r="J213" s="67">
        <f>K213*(0.63)</f>
        <v>0</v>
      </c>
      <c r="K213" s="44"/>
      <c r="L213" s="67">
        <f>M213*(0.63)</f>
        <v>0</v>
      </c>
      <c r="M213" s="44"/>
      <c r="N213" s="67">
        <f>O213*(0.63)</f>
        <v>0</v>
      </c>
      <c r="O213" s="45"/>
    </row>
    <row r="214" spans="2:15" ht="18" hidden="1" x14ac:dyDescent="0.25">
      <c r="B214" s="13"/>
      <c r="C214" s="68" t="s">
        <v>111</v>
      </c>
      <c r="D214" s="64"/>
      <c r="E214" s="69">
        <v>10500044</v>
      </c>
      <c r="F214" s="66">
        <f>G214*(0.75)</f>
        <v>0</v>
      </c>
      <c r="G214" s="44"/>
      <c r="H214" s="67">
        <f>I214*(0.75)</f>
        <v>0</v>
      </c>
      <c r="I214" s="44"/>
      <c r="J214" s="67">
        <f>K214*(0.75)</f>
        <v>0</v>
      </c>
      <c r="K214" s="44"/>
      <c r="L214" s="67">
        <f>M214*(0.75)</f>
        <v>0</v>
      </c>
      <c r="M214" s="44"/>
      <c r="N214" s="67">
        <f>O214*(0.75)</f>
        <v>0</v>
      </c>
      <c r="O214" s="45"/>
    </row>
    <row r="215" spans="2:15" ht="18" hidden="1" x14ac:dyDescent="0.25">
      <c r="B215" s="13"/>
      <c r="C215" s="68" t="s">
        <v>112</v>
      </c>
      <c r="D215" s="64"/>
      <c r="E215" s="69">
        <v>10500045</v>
      </c>
      <c r="F215" s="66">
        <f>G215*(0.79)</f>
        <v>0</v>
      </c>
      <c r="G215" s="44"/>
      <c r="H215" s="67">
        <f>I215*(0.79)</f>
        <v>0</v>
      </c>
      <c r="I215" s="44"/>
      <c r="J215" s="67">
        <f>K215*(0.79)</f>
        <v>0</v>
      </c>
      <c r="K215" s="44"/>
      <c r="L215" s="67">
        <f>M215*(0.79)</f>
        <v>0</v>
      </c>
      <c r="M215" s="44"/>
      <c r="N215" s="67">
        <f>O215*(0.79)</f>
        <v>0</v>
      </c>
      <c r="O215" s="45"/>
    </row>
    <row r="216" spans="2:15" ht="18" hidden="1" x14ac:dyDescent="0.25">
      <c r="B216" s="13"/>
      <c r="C216" s="68" t="s">
        <v>113</v>
      </c>
      <c r="D216" s="64"/>
      <c r="E216" s="69">
        <v>10500046</v>
      </c>
      <c r="F216" s="66">
        <f>G216*(1)</f>
        <v>0</v>
      </c>
      <c r="G216" s="44"/>
      <c r="H216" s="67">
        <f>I216*(1)</f>
        <v>0</v>
      </c>
      <c r="I216" s="44"/>
      <c r="J216" s="67">
        <f>K216*(1)</f>
        <v>0</v>
      </c>
      <c r="K216" s="44"/>
      <c r="L216" s="67">
        <f>M216*(1)</f>
        <v>0</v>
      </c>
      <c r="M216" s="44"/>
      <c r="N216" s="67">
        <f>O216*(1)</f>
        <v>0</v>
      </c>
      <c r="O216" s="45"/>
    </row>
    <row r="217" spans="2:15" ht="18" hidden="1" x14ac:dyDescent="0.25">
      <c r="B217" s="13"/>
      <c r="C217" s="68" t="s">
        <v>114</v>
      </c>
      <c r="D217" s="64"/>
      <c r="E217" s="69">
        <v>10500047</v>
      </c>
      <c r="F217" s="66">
        <f>G217*(1.1)</f>
        <v>0</v>
      </c>
      <c r="G217" s="44"/>
      <c r="H217" s="67">
        <f>I217*(1.1)</f>
        <v>0</v>
      </c>
      <c r="I217" s="44"/>
      <c r="J217" s="67">
        <f>K217*(1.1)</f>
        <v>0</v>
      </c>
      <c r="K217" s="44"/>
      <c r="L217" s="67">
        <f>M217*(1.1)</f>
        <v>0</v>
      </c>
      <c r="M217" s="44"/>
      <c r="N217" s="67">
        <f>O217*(1.1)</f>
        <v>0</v>
      </c>
      <c r="O217" s="45"/>
    </row>
    <row r="218" spans="2:15" ht="18" hidden="1" x14ac:dyDescent="0.25">
      <c r="B218" s="13"/>
      <c r="C218" s="68" t="s">
        <v>115</v>
      </c>
      <c r="D218" s="64"/>
      <c r="E218" s="69">
        <v>10500048</v>
      </c>
      <c r="F218" s="66">
        <f>G218*(1.16)</f>
        <v>0</v>
      </c>
      <c r="G218" s="44"/>
      <c r="H218" s="67">
        <f>I218*(1.16)</f>
        <v>0</v>
      </c>
      <c r="I218" s="44"/>
      <c r="J218" s="67">
        <f>K218*(1.16)</f>
        <v>0</v>
      </c>
      <c r="K218" s="44"/>
      <c r="L218" s="67">
        <f>M218*(1.16)</f>
        <v>0</v>
      </c>
      <c r="M218" s="44"/>
      <c r="N218" s="67">
        <f>O218*(1.16)</f>
        <v>0</v>
      </c>
      <c r="O218" s="45"/>
    </row>
    <row r="219" spans="2:15" ht="18" hidden="1" x14ac:dyDescent="0.25">
      <c r="B219" s="13"/>
      <c r="C219" s="68" t="s">
        <v>116</v>
      </c>
      <c r="D219" s="64"/>
      <c r="E219" s="69">
        <v>10500049</v>
      </c>
      <c r="F219" s="66">
        <f>G219*(1.25)</f>
        <v>0</v>
      </c>
      <c r="G219" s="44"/>
      <c r="H219" s="67">
        <f>I219*(1.25)</f>
        <v>0</v>
      </c>
      <c r="I219" s="44"/>
      <c r="J219" s="67">
        <f>K219*(1.25)</f>
        <v>0</v>
      </c>
      <c r="K219" s="44"/>
      <c r="L219" s="67">
        <f>M219*(1.25)</f>
        <v>0</v>
      </c>
      <c r="M219" s="44"/>
      <c r="N219" s="67">
        <f>O219*(1.25)</f>
        <v>0</v>
      </c>
      <c r="O219" s="45"/>
    </row>
    <row r="220" spans="2:15" ht="18" hidden="1" x14ac:dyDescent="0.25">
      <c r="B220" s="13"/>
      <c r="C220" s="68" t="s">
        <v>117</v>
      </c>
      <c r="D220" s="64"/>
      <c r="E220" s="69">
        <v>10500050</v>
      </c>
      <c r="F220" s="66">
        <f>G220*(1.405)</f>
        <v>0</v>
      </c>
      <c r="G220" s="44"/>
      <c r="H220" s="67">
        <f>I220*(1.405)</f>
        <v>0</v>
      </c>
      <c r="I220" s="44"/>
      <c r="J220" s="67">
        <f>K220*(1.405)</f>
        <v>0</v>
      </c>
      <c r="K220" s="44"/>
      <c r="L220" s="67">
        <f>M220*(1.405)</f>
        <v>0</v>
      </c>
      <c r="M220" s="44"/>
      <c r="N220" s="67">
        <f>O220*(1.405)</f>
        <v>0</v>
      </c>
      <c r="O220" s="45"/>
    </row>
    <row r="221" spans="2:15" ht="18" hidden="1" x14ac:dyDescent="0.25">
      <c r="B221" s="13"/>
      <c r="C221" s="68" t="s">
        <v>118</v>
      </c>
      <c r="D221" s="64"/>
      <c r="E221" s="69">
        <v>10500051</v>
      </c>
      <c r="F221" s="66">
        <f>G221*(1.6)</f>
        <v>0</v>
      </c>
      <c r="G221" s="44"/>
      <c r="H221" s="67">
        <f>I221*(1.6)</f>
        <v>0</v>
      </c>
      <c r="I221" s="44"/>
      <c r="J221" s="67">
        <f>K221*(1.6)</f>
        <v>0</v>
      </c>
      <c r="K221" s="44"/>
      <c r="L221" s="67">
        <f>M221*(1.6)</f>
        <v>0</v>
      </c>
      <c r="M221" s="44"/>
      <c r="N221" s="67">
        <f>O221*(1.6)</f>
        <v>0</v>
      </c>
      <c r="O221" s="45"/>
    </row>
    <row r="222" spans="2:15" ht="18" hidden="1" x14ac:dyDescent="0.25">
      <c r="B222" s="13"/>
      <c r="C222" s="68" t="s">
        <v>119</v>
      </c>
      <c r="D222" s="64"/>
      <c r="E222" s="69">
        <v>10500052</v>
      </c>
      <c r="F222" s="66">
        <f>G222*(1.7)</f>
        <v>0</v>
      </c>
      <c r="G222" s="44"/>
      <c r="H222" s="67">
        <f>I222*(1.7)</f>
        <v>0</v>
      </c>
      <c r="I222" s="44"/>
      <c r="J222" s="67">
        <f>K222*(1.7)</f>
        <v>0</v>
      </c>
      <c r="K222" s="44"/>
      <c r="L222" s="67">
        <f>M222*(1.7)</f>
        <v>0</v>
      </c>
      <c r="M222" s="44"/>
      <c r="N222" s="67">
        <f>O222*(1.7)</f>
        <v>0</v>
      </c>
      <c r="O222" s="45"/>
    </row>
    <row r="223" spans="2:15" ht="18" hidden="1" x14ac:dyDescent="0.25">
      <c r="B223" s="13"/>
      <c r="C223" s="68" t="s">
        <v>120</v>
      </c>
      <c r="D223" s="64"/>
      <c r="E223" s="69">
        <v>10500053</v>
      </c>
      <c r="F223" s="66">
        <f>G223*(1.8)</f>
        <v>0</v>
      </c>
      <c r="G223" s="44"/>
      <c r="H223" s="67">
        <f>I223*(1.8)</f>
        <v>0</v>
      </c>
      <c r="I223" s="44"/>
      <c r="J223" s="67">
        <f>K223*(1.8)</f>
        <v>0</v>
      </c>
      <c r="K223" s="44"/>
      <c r="L223" s="67">
        <f>M223*(1.8)</f>
        <v>0</v>
      </c>
      <c r="M223" s="44"/>
      <c r="N223" s="67">
        <f>O223*(1.8)</f>
        <v>0</v>
      </c>
      <c r="O223" s="45"/>
    </row>
    <row r="224" spans="2:15" ht="18" hidden="1" x14ac:dyDescent="0.25">
      <c r="B224" s="13"/>
      <c r="C224" s="68" t="s">
        <v>121</v>
      </c>
      <c r="D224" s="64"/>
      <c r="E224" s="69">
        <v>10500054</v>
      </c>
      <c r="F224" s="66">
        <f>G224*(1.9)</f>
        <v>0</v>
      </c>
      <c r="G224" s="44"/>
      <c r="H224" s="67">
        <f>I224*(1.9)</f>
        <v>0</v>
      </c>
      <c r="I224" s="44"/>
      <c r="J224" s="67">
        <f>K224*(1.9)</f>
        <v>0</v>
      </c>
      <c r="K224" s="44"/>
      <c r="L224" s="67">
        <f>M224*(1.9)</f>
        <v>0</v>
      </c>
      <c r="M224" s="44"/>
      <c r="N224" s="67">
        <f>O224*(1.9)</f>
        <v>0</v>
      </c>
      <c r="O224" s="45"/>
    </row>
    <row r="225" spans="2:15" ht="18" hidden="1" x14ac:dyDescent="0.25">
      <c r="B225" s="13"/>
      <c r="C225" s="68" t="s">
        <v>122</v>
      </c>
      <c r="D225" s="64"/>
      <c r="E225" s="69">
        <v>10500055</v>
      </c>
      <c r="F225" s="66">
        <f>G225*(10)</f>
        <v>0</v>
      </c>
      <c r="G225" s="44"/>
      <c r="H225" s="67">
        <f>I225*(10)</f>
        <v>0</v>
      </c>
      <c r="I225" s="44"/>
      <c r="J225" s="67">
        <f>K225*(10)</f>
        <v>0</v>
      </c>
      <c r="K225" s="44"/>
      <c r="L225" s="67">
        <f>M225*(10)</f>
        <v>0</v>
      </c>
      <c r="M225" s="44"/>
      <c r="N225" s="67">
        <f>O225*(10)</f>
        <v>0</v>
      </c>
      <c r="O225" s="45"/>
    </row>
    <row r="226" spans="2:15" ht="18" hidden="1" x14ac:dyDescent="0.25">
      <c r="B226" s="13"/>
      <c r="C226" s="68" t="s">
        <v>123</v>
      </c>
      <c r="D226" s="64"/>
      <c r="E226" s="69">
        <v>10500056</v>
      </c>
      <c r="F226" s="66">
        <f>G226*(12)</f>
        <v>0</v>
      </c>
      <c r="G226" s="44"/>
      <c r="H226" s="67">
        <f>I226*(12)</f>
        <v>0</v>
      </c>
      <c r="I226" s="44"/>
      <c r="J226" s="67">
        <f>K226*(12)</f>
        <v>0</v>
      </c>
      <c r="K226" s="44"/>
      <c r="L226" s="67">
        <f>M226*(12)</f>
        <v>0</v>
      </c>
      <c r="M226" s="44"/>
      <c r="N226" s="67">
        <f>O226*(12)</f>
        <v>0</v>
      </c>
      <c r="O226" s="45"/>
    </row>
    <row r="227" spans="2:15" ht="18" hidden="1" x14ac:dyDescent="0.25">
      <c r="B227" s="13"/>
      <c r="C227" s="68" t="s">
        <v>124</v>
      </c>
      <c r="D227" s="64"/>
      <c r="E227" s="69">
        <v>10500057</v>
      </c>
      <c r="F227" s="66">
        <f>G227*(12.5)</f>
        <v>0</v>
      </c>
      <c r="G227" s="44"/>
      <c r="H227" s="67">
        <f>I227*(12.5)</f>
        <v>0</v>
      </c>
      <c r="I227" s="44"/>
      <c r="J227" s="67">
        <f>K227*(12.5)</f>
        <v>0</v>
      </c>
      <c r="K227" s="44"/>
      <c r="L227" s="67">
        <f>M227*(12.5)</f>
        <v>0</v>
      </c>
      <c r="M227" s="44"/>
      <c r="N227" s="67">
        <f>O227*(12.5)</f>
        <v>0</v>
      </c>
      <c r="O227" s="45"/>
    </row>
    <row r="228" spans="2:15" ht="18" hidden="1" x14ac:dyDescent="0.25">
      <c r="B228" s="13"/>
      <c r="C228" s="68" t="s">
        <v>125</v>
      </c>
      <c r="D228" s="64"/>
      <c r="E228" s="69">
        <v>10500058</v>
      </c>
      <c r="F228" s="66">
        <f>G228*(13.2)</f>
        <v>0</v>
      </c>
      <c r="G228" s="44"/>
      <c r="H228" s="67">
        <f>I228*(13.2)</f>
        <v>0</v>
      </c>
      <c r="I228" s="44"/>
      <c r="J228" s="67">
        <f>K228*(13.2)</f>
        <v>0</v>
      </c>
      <c r="K228" s="44"/>
      <c r="L228" s="67">
        <f>M228*(13.2)</f>
        <v>0</v>
      </c>
      <c r="M228" s="44"/>
      <c r="N228" s="67">
        <f>O228*(13.2)</f>
        <v>0</v>
      </c>
      <c r="O228" s="45"/>
    </row>
    <row r="229" spans="2:15" ht="18" hidden="1" x14ac:dyDescent="0.25">
      <c r="B229" s="13"/>
      <c r="C229" s="68" t="s">
        <v>126</v>
      </c>
      <c r="D229" s="64"/>
      <c r="E229" s="69">
        <v>10500059</v>
      </c>
      <c r="F229" s="66">
        <f>G229*(13.5)</f>
        <v>0</v>
      </c>
      <c r="G229" s="44"/>
      <c r="H229" s="67">
        <f>I229*(13.5)</f>
        <v>0</v>
      </c>
      <c r="I229" s="44"/>
      <c r="J229" s="67">
        <f>K229*(13.5)</f>
        <v>0</v>
      </c>
      <c r="K229" s="44"/>
      <c r="L229" s="67">
        <f>M229*(13.5)</f>
        <v>0</v>
      </c>
      <c r="M229" s="44"/>
      <c r="N229" s="67">
        <f>O229*(13.5)</f>
        <v>0</v>
      </c>
      <c r="O229" s="45"/>
    </row>
    <row r="230" spans="2:15" ht="18" hidden="1" x14ac:dyDescent="0.25">
      <c r="B230" s="13"/>
      <c r="C230" s="68" t="s">
        <v>127</v>
      </c>
      <c r="D230" s="64"/>
      <c r="E230" s="69">
        <v>10500060</v>
      </c>
      <c r="F230" s="66">
        <f>G230*(15)</f>
        <v>0</v>
      </c>
      <c r="G230" s="44"/>
      <c r="H230" s="67">
        <f>I230*(15)</f>
        <v>0</v>
      </c>
      <c r="I230" s="44"/>
      <c r="J230" s="67">
        <f>K230*(15)</f>
        <v>0</v>
      </c>
      <c r="K230" s="44"/>
      <c r="L230" s="67">
        <f>M230*(15)</f>
        <v>0</v>
      </c>
      <c r="M230" s="44"/>
      <c r="N230" s="67">
        <f>O230*(15)</f>
        <v>0</v>
      </c>
      <c r="O230" s="45"/>
    </row>
    <row r="231" spans="2:15" ht="18" hidden="1" x14ac:dyDescent="0.25">
      <c r="B231" s="13"/>
      <c r="C231" s="68" t="s">
        <v>128</v>
      </c>
      <c r="D231" s="64"/>
      <c r="E231" s="69">
        <v>10500061</v>
      </c>
      <c r="F231" s="66">
        <f>G231*(16)</f>
        <v>0</v>
      </c>
      <c r="G231" s="44"/>
      <c r="H231" s="67">
        <f>I231*(16)</f>
        <v>0</v>
      </c>
      <c r="I231" s="44"/>
      <c r="J231" s="67">
        <f>K231*(16)</f>
        <v>0</v>
      </c>
      <c r="K231" s="44"/>
      <c r="L231" s="67">
        <f>M231*(16)</f>
        <v>0</v>
      </c>
      <c r="M231" s="44"/>
      <c r="N231" s="67">
        <f>O231*(16)</f>
        <v>0</v>
      </c>
      <c r="O231" s="45"/>
    </row>
    <row r="232" spans="2:15" ht="18" hidden="1" x14ac:dyDescent="0.25">
      <c r="B232" s="13"/>
      <c r="C232" s="68" t="s">
        <v>129</v>
      </c>
      <c r="D232" s="64"/>
      <c r="E232" s="69">
        <v>10500062</v>
      </c>
      <c r="F232" s="66">
        <f>G232*(2)</f>
        <v>0</v>
      </c>
      <c r="G232" s="44"/>
      <c r="H232" s="67">
        <f>I232*(2)</f>
        <v>0</v>
      </c>
      <c r="I232" s="44"/>
      <c r="J232" s="67">
        <f>K232*(2)</f>
        <v>0</v>
      </c>
      <c r="K232" s="44"/>
      <c r="L232" s="67">
        <f>M232*(2)</f>
        <v>0</v>
      </c>
      <c r="M232" s="44"/>
      <c r="N232" s="67">
        <f>O232*(2)</f>
        <v>0</v>
      </c>
      <c r="O232" s="45"/>
    </row>
    <row r="233" spans="2:15" ht="18" hidden="1" x14ac:dyDescent="0.25">
      <c r="B233" s="13"/>
      <c r="C233" s="68" t="s">
        <v>130</v>
      </c>
      <c r="D233" s="64"/>
      <c r="E233" s="69">
        <v>10500063</v>
      </c>
      <c r="F233" s="66">
        <f>G233*(2.5)</f>
        <v>0</v>
      </c>
      <c r="G233" s="44"/>
      <c r="H233" s="67">
        <f>I233*(2.5)</f>
        <v>0</v>
      </c>
      <c r="I233" s="44"/>
      <c r="J233" s="67">
        <f>K233*(2.5)</f>
        <v>0</v>
      </c>
      <c r="K233" s="44"/>
      <c r="L233" s="67">
        <f>M233*(2.5)</f>
        <v>0</v>
      </c>
      <c r="M233" s="44"/>
      <c r="N233" s="67">
        <f>O233*(2.5)</f>
        <v>0</v>
      </c>
      <c r="O233" s="45"/>
    </row>
    <row r="234" spans="2:15" ht="18" hidden="1" x14ac:dyDescent="0.25">
      <c r="B234" s="13"/>
      <c r="C234" s="68" t="s">
        <v>131</v>
      </c>
      <c r="D234" s="64"/>
      <c r="E234" s="69">
        <v>10500064</v>
      </c>
      <c r="F234" s="66">
        <f>G234*(2.66)</f>
        <v>0</v>
      </c>
      <c r="G234" s="44"/>
      <c r="H234" s="67">
        <f>I234*(2.66)</f>
        <v>0</v>
      </c>
      <c r="I234" s="44"/>
      <c r="J234" s="67">
        <f>K234*(2.66)</f>
        <v>0</v>
      </c>
      <c r="K234" s="44"/>
      <c r="L234" s="67">
        <f>M234*(2.66)</f>
        <v>0</v>
      </c>
      <c r="M234" s="44"/>
      <c r="N234" s="67">
        <f>O234*(2.66)</f>
        <v>0</v>
      </c>
      <c r="O234" s="45"/>
    </row>
    <row r="235" spans="2:15" ht="18" hidden="1" x14ac:dyDescent="0.25">
      <c r="B235" s="13"/>
      <c r="C235" s="68" t="s">
        <v>132</v>
      </c>
      <c r="D235" s="64"/>
      <c r="E235" s="69">
        <v>10500065</v>
      </c>
      <c r="F235" s="66">
        <f>G235*(2.75)</f>
        <v>0</v>
      </c>
      <c r="G235" s="44"/>
      <c r="H235" s="67">
        <f>I235*(2.75)</f>
        <v>0</v>
      </c>
      <c r="I235" s="44"/>
      <c r="J235" s="67">
        <f>K235*(2.75)</f>
        <v>0</v>
      </c>
      <c r="K235" s="44"/>
      <c r="L235" s="67">
        <f>M235*(2.75)</f>
        <v>0</v>
      </c>
      <c r="M235" s="44"/>
      <c r="N235" s="67">
        <f>O235*(2.75)</f>
        <v>0</v>
      </c>
      <c r="O235" s="45"/>
    </row>
    <row r="236" spans="2:15" ht="18" hidden="1" x14ac:dyDescent="0.25">
      <c r="B236" s="13"/>
      <c r="C236" s="68" t="s">
        <v>133</v>
      </c>
      <c r="D236" s="64"/>
      <c r="E236" s="69">
        <v>10500066</v>
      </c>
      <c r="F236" s="66">
        <f>G236*(20)</f>
        <v>0</v>
      </c>
      <c r="G236" s="44"/>
      <c r="H236" s="67">
        <f>I236*(20)</f>
        <v>0</v>
      </c>
      <c r="I236" s="44"/>
      <c r="J236" s="67">
        <f>K236*(20)</f>
        <v>0</v>
      </c>
      <c r="K236" s="44"/>
      <c r="L236" s="67">
        <f>M236*(20)</f>
        <v>0</v>
      </c>
      <c r="M236" s="44"/>
      <c r="N236" s="67">
        <f>O236*(20)</f>
        <v>0</v>
      </c>
      <c r="O236" s="45"/>
    </row>
    <row r="237" spans="2:15" ht="18" hidden="1" x14ac:dyDescent="0.25">
      <c r="B237" s="13"/>
      <c r="C237" s="68" t="s">
        <v>134</v>
      </c>
      <c r="D237" s="64"/>
      <c r="E237" s="69">
        <v>10500067</v>
      </c>
      <c r="F237" s="66">
        <f>G237*(23)</f>
        <v>0</v>
      </c>
      <c r="G237" s="44"/>
      <c r="H237" s="67">
        <f>I237*(23)</f>
        <v>0</v>
      </c>
      <c r="I237" s="44"/>
      <c r="J237" s="67">
        <f>K237*(23)</f>
        <v>0</v>
      </c>
      <c r="K237" s="44"/>
      <c r="L237" s="67">
        <f>M237*(23)</f>
        <v>0</v>
      </c>
      <c r="M237" s="44"/>
      <c r="N237" s="67">
        <f>O237*(23)</f>
        <v>0</v>
      </c>
      <c r="O237" s="45"/>
    </row>
    <row r="238" spans="2:15" ht="18" hidden="1" x14ac:dyDescent="0.25">
      <c r="B238" s="13"/>
      <c r="C238" s="68" t="s">
        <v>135</v>
      </c>
      <c r="D238" s="64"/>
      <c r="E238" s="69">
        <v>10500068</v>
      </c>
      <c r="F238" s="66">
        <f>G238*(25)</f>
        <v>0</v>
      </c>
      <c r="G238" s="44"/>
      <c r="H238" s="67">
        <f>I238*(25)</f>
        <v>0</v>
      </c>
      <c r="I238" s="44"/>
      <c r="J238" s="67">
        <f>K238*(25)</f>
        <v>0</v>
      </c>
      <c r="K238" s="44"/>
      <c r="L238" s="67">
        <f>M238*(25)</f>
        <v>0</v>
      </c>
      <c r="M238" s="44"/>
      <c r="N238" s="67">
        <f>O238*(25)</f>
        <v>0</v>
      </c>
      <c r="O238" s="45"/>
    </row>
    <row r="239" spans="2:15" ht="18" hidden="1" x14ac:dyDescent="0.25">
      <c r="B239" s="13"/>
      <c r="C239" s="68" t="s">
        <v>136</v>
      </c>
      <c r="D239" s="64"/>
      <c r="E239" s="69">
        <v>10500069</v>
      </c>
      <c r="F239" s="66">
        <f>G239*(3.15)</f>
        <v>0</v>
      </c>
      <c r="G239" s="44"/>
      <c r="H239" s="67">
        <f>I239*(3.15)</f>
        <v>0</v>
      </c>
      <c r="I239" s="44"/>
      <c r="J239" s="67">
        <f>K239*(3.15)</f>
        <v>0</v>
      </c>
      <c r="K239" s="44"/>
      <c r="L239" s="67">
        <f>M239*(3.15)</f>
        <v>0</v>
      </c>
      <c r="M239" s="44"/>
      <c r="N239" s="67">
        <f>O239*(3.15)</f>
        <v>0</v>
      </c>
      <c r="O239" s="45"/>
    </row>
    <row r="240" spans="2:15" ht="18" hidden="1" x14ac:dyDescent="0.25">
      <c r="B240" s="13"/>
      <c r="C240" s="68" t="s">
        <v>137</v>
      </c>
      <c r="D240" s="64"/>
      <c r="E240" s="69">
        <v>10500070</v>
      </c>
      <c r="F240" s="66">
        <f>G240*(3.2)</f>
        <v>0</v>
      </c>
      <c r="G240" s="44"/>
      <c r="H240" s="67">
        <f>I240*(3.2)</f>
        <v>0</v>
      </c>
      <c r="I240" s="44"/>
      <c r="J240" s="67">
        <f>K240*(3.2)</f>
        <v>0</v>
      </c>
      <c r="K240" s="44"/>
      <c r="L240" s="67">
        <f>M240*(3.2)</f>
        <v>0</v>
      </c>
      <c r="M240" s="44"/>
      <c r="N240" s="67">
        <f>O240*(3.2)</f>
        <v>0</v>
      </c>
      <c r="O240" s="45"/>
    </row>
    <row r="241" spans="2:15" ht="18" hidden="1" x14ac:dyDescent="0.25">
      <c r="B241" s="13"/>
      <c r="C241" s="68" t="s">
        <v>138</v>
      </c>
      <c r="D241" s="64"/>
      <c r="E241" s="69">
        <v>10500071</v>
      </c>
      <c r="F241" s="66">
        <f>G241*(4)</f>
        <v>0</v>
      </c>
      <c r="G241" s="44"/>
      <c r="H241" s="67">
        <f>I241*(4)</f>
        <v>0</v>
      </c>
      <c r="I241" s="44"/>
      <c r="J241" s="67">
        <f>K241*(4)</f>
        <v>0</v>
      </c>
      <c r="K241" s="44"/>
      <c r="L241" s="67">
        <f>M241*(4)</f>
        <v>0</v>
      </c>
      <c r="M241" s="44"/>
      <c r="N241" s="67">
        <f>O241*(4)</f>
        <v>0</v>
      </c>
      <c r="O241" s="45"/>
    </row>
    <row r="242" spans="2:15" ht="18" hidden="1" x14ac:dyDescent="0.25">
      <c r="B242" s="13"/>
      <c r="C242" s="68" t="s">
        <v>139</v>
      </c>
      <c r="D242" s="64"/>
      <c r="E242" s="69">
        <v>10500072</v>
      </c>
      <c r="F242" s="66">
        <f>G242*(4.2)</f>
        <v>0</v>
      </c>
      <c r="G242" s="44"/>
      <c r="H242" s="67">
        <f>I242*(4.2)</f>
        <v>0</v>
      </c>
      <c r="I242" s="44"/>
      <c r="J242" s="67">
        <f>K242*(4.2)</f>
        <v>0</v>
      </c>
      <c r="K242" s="44"/>
      <c r="L242" s="67">
        <f>M242*(4.2)</f>
        <v>0</v>
      </c>
      <c r="M242" s="44"/>
      <c r="N242" s="67">
        <f>O242*(4.2)</f>
        <v>0</v>
      </c>
      <c r="O242" s="45"/>
    </row>
    <row r="243" spans="2:15" ht="18" hidden="1" x14ac:dyDescent="0.25">
      <c r="B243" s="13"/>
      <c r="C243" s="68" t="s">
        <v>140</v>
      </c>
      <c r="D243" s="64"/>
      <c r="E243" s="69">
        <v>10500073</v>
      </c>
      <c r="F243" s="66">
        <f>G243*(5)</f>
        <v>0</v>
      </c>
      <c r="G243" s="44"/>
      <c r="H243" s="67">
        <f>I243*(5)</f>
        <v>0</v>
      </c>
      <c r="I243" s="44"/>
      <c r="J243" s="67">
        <f>K243*(5)</f>
        <v>0</v>
      </c>
      <c r="K243" s="44"/>
      <c r="L243" s="67">
        <f>M243*(5)</f>
        <v>0</v>
      </c>
      <c r="M243" s="44"/>
      <c r="N243" s="67">
        <f>O243*(5)</f>
        <v>0</v>
      </c>
      <c r="O243" s="45"/>
    </row>
    <row r="244" spans="2:15" ht="18" hidden="1" x14ac:dyDescent="0.25">
      <c r="B244" s="13"/>
      <c r="C244" s="68" t="s">
        <v>141</v>
      </c>
      <c r="D244" s="64"/>
      <c r="E244" s="69">
        <v>10500074</v>
      </c>
      <c r="F244" s="66">
        <f>G244*(5.6)</f>
        <v>0</v>
      </c>
      <c r="G244" s="44"/>
      <c r="H244" s="67">
        <f>I244*(5.6)</f>
        <v>0</v>
      </c>
      <c r="I244" s="44"/>
      <c r="J244" s="67">
        <f>K244*(5.6)</f>
        <v>0</v>
      </c>
      <c r="K244" s="44"/>
      <c r="L244" s="67">
        <f>M244*(5.6)</f>
        <v>0</v>
      </c>
      <c r="M244" s="44"/>
      <c r="N244" s="67">
        <f>O244*(5.6)</f>
        <v>0</v>
      </c>
      <c r="O244" s="45"/>
    </row>
    <row r="245" spans="2:15" ht="18" hidden="1" x14ac:dyDescent="0.25">
      <c r="B245" s="13"/>
      <c r="C245" s="68" t="s">
        <v>142</v>
      </c>
      <c r="D245" s="64"/>
      <c r="E245" s="69">
        <v>10500075</v>
      </c>
      <c r="F245" s="66">
        <f>G245*(6.3)</f>
        <v>0</v>
      </c>
      <c r="G245" s="44"/>
      <c r="H245" s="67">
        <f>I245*(6.3)</f>
        <v>0</v>
      </c>
      <c r="I245" s="44"/>
      <c r="J245" s="67">
        <f>K245*(6.3)</f>
        <v>0</v>
      </c>
      <c r="K245" s="44"/>
      <c r="L245" s="67">
        <f>M245*(6.3)</f>
        <v>0</v>
      </c>
      <c r="M245" s="44"/>
      <c r="N245" s="67">
        <f>O245*(6.3)</f>
        <v>0</v>
      </c>
      <c r="O245" s="45"/>
    </row>
    <row r="246" spans="2:15" ht="18" hidden="1" x14ac:dyDescent="0.25">
      <c r="B246" s="13"/>
      <c r="C246" s="68" t="s">
        <v>143</v>
      </c>
      <c r="D246" s="64"/>
      <c r="E246" s="69">
        <v>10500076</v>
      </c>
      <c r="F246" s="66">
        <f>G246*(7.5)</f>
        <v>0</v>
      </c>
      <c r="G246" s="44"/>
      <c r="H246" s="67">
        <f>I246*(7.5)</f>
        <v>0</v>
      </c>
      <c r="I246" s="44"/>
      <c r="J246" s="67">
        <f>K246*(7.5)</f>
        <v>0</v>
      </c>
      <c r="K246" s="44"/>
      <c r="L246" s="67">
        <f>M246*(7.5)</f>
        <v>0</v>
      </c>
      <c r="M246" s="44"/>
      <c r="N246" s="67">
        <f>O246*(7.5)</f>
        <v>0</v>
      </c>
      <c r="O246" s="45"/>
    </row>
    <row r="247" spans="2:15" ht="18" hidden="1" x14ac:dyDescent="0.25">
      <c r="B247" s="13"/>
      <c r="C247" s="68" t="s">
        <v>144</v>
      </c>
      <c r="D247" s="64"/>
      <c r="E247" s="69">
        <v>10500077</v>
      </c>
      <c r="F247" s="66">
        <f>G247*(8.5)</f>
        <v>0</v>
      </c>
      <c r="G247" s="44"/>
      <c r="H247" s="67">
        <f>I247*(8.5)</f>
        <v>0</v>
      </c>
      <c r="I247" s="44"/>
      <c r="J247" s="67">
        <f>K247*(8.5)</f>
        <v>0</v>
      </c>
      <c r="K247" s="44"/>
      <c r="L247" s="67">
        <f>M247*(8.5)</f>
        <v>0</v>
      </c>
      <c r="M247" s="44"/>
      <c r="N247" s="67">
        <f>O247*(8.5)</f>
        <v>0</v>
      </c>
      <c r="O247" s="45"/>
    </row>
    <row r="248" spans="2:15" ht="18" x14ac:dyDescent="0.25">
      <c r="B248" s="13"/>
      <c r="C248" s="63" t="s">
        <v>147</v>
      </c>
      <c r="D248" s="64"/>
      <c r="E248" s="65">
        <v>106</v>
      </c>
      <c r="F248" s="66">
        <f t="shared" ref="F248:O248" si="10">F249</f>
        <v>71.2</v>
      </c>
      <c r="G248" s="41">
        <f t="shared" si="10"/>
        <v>8</v>
      </c>
      <c r="H248" s="67">
        <f t="shared" si="10"/>
        <v>0</v>
      </c>
      <c r="I248" s="41">
        <f t="shared" si="10"/>
        <v>0</v>
      </c>
      <c r="J248" s="67">
        <f t="shared" si="10"/>
        <v>0</v>
      </c>
      <c r="K248" s="41">
        <f t="shared" si="10"/>
        <v>0</v>
      </c>
      <c r="L248" s="67">
        <f t="shared" si="10"/>
        <v>0</v>
      </c>
      <c r="M248" s="41">
        <f t="shared" si="10"/>
        <v>0</v>
      </c>
      <c r="N248" s="67">
        <f t="shared" si="10"/>
        <v>51.2</v>
      </c>
      <c r="O248" s="42">
        <f t="shared" si="10"/>
        <v>6</v>
      </c>
    </row>
    <row r="249" spans="2:15" ht="31.5" x14ac:dyDescent="0.25">
      <c r="B249" s="13"/>
      <c r="C249" s="63" t="s">
        <v>148</v>
      </c>
      <c r="D249" s="64"/>
      <c r="E249" s="65">
        <v>107</v>
      </c>
      <c r="F249" s="66">
        <f t="shared" ref="F249:O249" si="11">SUM(F250:F310)</f>
        <v>71.2</v>
      </c>
      <c r="G249" s="41">
        <f t="shared" si="11"/>
        <v>8</v>
      </c>
      <c r="H249" s="67">
        <f t="shared" si="11"/>
        <v>0</v>
      </c>
      <c r="I249" s="41">
        <f t="shared" si="11"/>
        <v>0</v>
      </c>
      <c r="J249" s="67">
        <f t="shared" si="11"/>
        <v>0</v>
      </c>
      <c r="K249" s="41">
        <f t="shared" si="11"/>
        <v>0</v>
      </c>
      <c r="L249" s="67">
        <f t="shared" si="11"/>
        <v>0</v>
      </c>
      <c r="M249" s="41">
        <f t="shared" si="11"/>
        <v>0</v>
      </c>
      <c r="N249" s="67">
        <f t="shared" si="11"/>
        <v>51.2</v>
      </c>
      <c r="O249" s="42">
        <f t="shared" si="11"/>
        <v>6</v>
      </c>
    </row>
    <row r="250" spans="2:15" ht="18" hidden="1" x14ac:dyDescent="0.25">
      <c r="B250" s="13"/>
      <c r="C250" s="68" t="s">
        <v>89</v>
      </c>
      <c r="D250" s="64"/>
      <c r="E250" s="69">
        <v>10700001</v>
      </c>
      <c r="F250" s="66">
        <f>G250*(0.1)</f>
        <v>0</v>
      </c>
      <c r="G250" s="44"/>
      <c r="H250" s="67">
        <f>I250*(0.1)</f>
        <v>0</v>
      </c>
      <c r="I250" s="44"/>
      <c r="J250" s="67">
        <f>K250*(0.1)</f>
        <v>0</v>
      </c>
      <c r="K250" s="44"/>
      <c r="L250" s="67">
        <f>M250*(0.1)</f>
        <v>0</v>
      </c>
      <c r="M250" s="44"/>
      <c r="N250" s="67">
        <f>O250*(0.1)</f>
        <v>0</v>
      </c>
      <c r="O250" s="45"/>
    </row>
    <row r="251" spans="2:15" ht="18" hidden="1" x14ac:dyDescent="0.25">
      <c r="B251" s="13"/>
      <c r="C251" s="68" t="s">
        <v>91</v>
      </c>
      <c r="D251" s="64"/>
      <c r="E251" s="69">
        <v>10700002</v>
      </c>
      <c r="F251" s="66">
        <f>G251*(0.125)</f>
        <v>0</v>
      </c>
      <c r="G251" s="44"/>
      <c r="H251" s="67">
        <f>I251*(0.125)</f>
        <v>0</v>
      </c>
      <c r="I251" s="44"/>
      <c r="J251" s="67">
        <f>K251*(0.125)</f>
        <v>0</v>
      </c>
      <c r="K251" s="44"/>
      <c r="L251" s="67">
        <f>M251*(0.125)</f>
        <v>0</v>
      </c>
      <c r="M251" s="44"/>
      <c r="N251" s="67">
        <f>O251*(0.125)</f>
        <v>0</v>
      </c>
      <c r="O251" s="45"/>
    </row>
    <row r="252" spans="2:15" ht="18" hidden="1" x14ac:dyDescent="0.25">
      <c r="B252" s="13"/>
      <c r="C252" s="68" t="s">
        <v>94</v>
      </c>
      <c r="D252" s="64"/>
      <c r="E252" s="69">
        <v>10700003</v>
      </c>
      <c r="F252" s="66">
        <f>G252*(0.16)</f>
        <v>0</v>
      </c>
      <c r="G252" s="44"/>
      <c r="H252" s="67">
        <f>I252*(0.16)</f>
        <v>0</v>
      </c>
      <c r="I252" s="44"/>
      <c r="J252" s="67">
        <f>K252*(0.16)</f>
        <v>0</v>
      </c>
      <c r="K252" s="44"/>
      <c r="L252" s="67">
        <f>M252*(0.16)</f>
        <v>0</v>
      </c>
      <c r="M252" s="44"/>
      <c r="N252" s="67">
        <f>O252*(0.16)</f>
        <v>0</v>
      </c>
      <c r="O252" s="45"/>
    </row>
    <row r="253" spans="2:15" ht="18" hidden="1" x14ac:dyDescent="0.25">
      <c r="B253" s="13"/>
      <c r="C253" s="68" t="s">
        <v>95</v>
      </c>
      <c r="D253" s="64"/>
      <c r="E253" s="69">
        <v>10700004</v>
      </c>
      <c r="F253" s="66">
        <f>G253*(0.18)</f>
        <v>0</v>
      </c>
      <c r="G253" s="44"/>
      <c r="H253" s="67">
        <f>I253*(0.18)</f>
        <v>0</v>
      </c>
      <c r="I253" s="44"/>
      <c r="J253" s="67">
        <f>K253*(0.18)</f>
        <v>0</v>
      </c>
      <c r="K253" s="44"/>
      <c r="L253" s="67">
        <f>M253*(0.18)</f>
        <v>0</v>
      </c>
      <c r="M253" s="44"/>
      <c r="N253" s="67">
        <f>O253*(0.18)</f>
        <v>0</v>
      </c>
      <c r="O253" s="45"/>
    </row>
    <row r="254" spans="2:15" ht="18" hidden="1" x14ac:dyDescent="0.25">
      <c r="B254" s="13"/>
      <c r="C254" s="68" t="s">
        <v>98</v>
      </c>
      <c r="D254" s="64"/>
      <c r="E254" s="69">
        <v>10700005</v>
      </c>
      <c r="F254" s="66">
        <f>G254*(0.25)</f>
        <v>0</v>
      </c>
      <c r="G254" s="44"/>
      <c r="H254" s="67">
        <f>I254*(0.25)</f>
        <v>0</v>
      </c>
      <c r="I254" s="44"/>
      <c r="J254" s="67">
        <f>K254*(0.25)</f>
        <v>0</v>
      </c>
      <c r="K254" s="44"/>
      <c r="L254" s="67">
        <f>M254*(0.25)</f>
        <v>0</v>
      </c>
      <c r="M254" s="44"/>
      <c r="N254" s="67">
        <f>O254*(0.25)</f>
        <v>0</v>
      </c>
      <c r="O254" s="45"/>
    </row>
    <row r="255" spans="2:15" ht="18" hidden="1" x14ac:dyDescent="0.25">
      <c r="B255" s="13"/>
      <c r="C255" s="68" t="s">
        <v>101</v>
      </c>
      <c r="D255" s="64"/>
      <c r="E255" s="69">
        <v>10700006</v>
      </c>
      <c r="F255" s="66">
        <f>G255*(0.3)</f>
        <v>0</v>
      </c>
      <c r="G255" s="44"/>
      <c r="H255" s="67">
        <f>I255*(0.3)</f>
        <v>0</v>
      </c>
      <c r="I255" s="44"/>
      <c r="J255" s="67">
        <f>K255*(0.3)</f>
        <v>0</v>
      </c>
      <c r="K255" s="44"/>
      <c r="L255" s="67">
        <f>M255*(0.3)</f>
        <v>0</v>
      </c>
      <c r="M255" s="44"/>
      <c r="N255" s="67">
        <f>O255*(0.3)</f>
        <v>0</v>
      </c>
      <c r="O255" s="45"/>
    </row>
    <row r="256" spans="2:15" ht="18" hidden="1" x14ac:dyDescent="0.25">
      <c r="B256" s="13"/>
      <c r="C256" s="68" t="s">
        <v>102</v>
      </c>
      <c r="D256" s="64"/>
      <c r="E256" s="69">
        <v>10700007</v>
      </c>
      <c r="F256" s="66">
        <f>G256*(0.315)</f>
        <v>0</v>
      </c>
      <c r="G256" s="44"/>
      <c r="H256" s="67">
        <f>I256*(0.315)</f>
        <v>0</v>
      </c>
      <c r="I256" s="44"/>
      <c r="J256" s="67">
        <f>K256*(0.315)</f>
        <v>0</v>
      </c>
      <c r="K256" s="44"/>
      <c r="L256" s="67">
        <f>M256*(0.315)</f>
        <v>0</v>
      </c>
      <c r="M256" s="44"/>
      <c r="N256" s="67">
        <f>O256*(0.315)</f>
        <v>0</v>
      </c>
      <c r="O256" s="45"/>
    </row>
    <row r="257" spans="2:15" ht="18" hidden="1" x14ac:dyDescent="0.25">
      <c r="B257" s="13"/>
      <c r="C257" s="68" t="s">
        <v>103</v>
      </c>
      <c r="D257" s="64"/>
      <c r="E257" s="69">
        <v>10700008</v>
      </c>
      <c r="F257" s="66">
        <f>G257*(0.32)</f>
        <v>0</v>
      </c>
      <c r="G257" s="44"/>
      <c r="H257" s="67">
        <f>I257*(0.32)</f>
        <v>0</v>
      </c>
      <c r="I257" s="44"/>
      <c r="J257" s="67">
        <f>K257*(0.32)</f>
        <v>0</v>
      </c>
      <c r="K257" s="44"/>
      <c r="L257" s="67">
        <f>M257*(0.32)</f>
        <v>0</v>
      </c>
      <c r="M257" s="44"/>
      <c r="N257" s="67">
        <f>O257*(0.32)</f>
        <v>0</v>
      </c>
      <c r="O257" s="45"/>
    </row>
    <row r="258" spans="2:15" ht="18" hidden="1" x14ac:dyDescent="0.25">
      <c r="B258" s="13"/>
      <c r="C258" s="68" t="s">
        <v>104</v>
      </c>
      <c r="D258" s="64"/>
      <c r="E258" s="69">
        <v>10700009</v>
      </c>
      <c r="F258" s="66">
        <f>G258*(0.325)</f>
        <v>0</v>
      </c>
      <c r="G258" s="44"/>
      <c r="H258" s="67">
        <f>I258*(0.325)</f>
        <v>0</v>
      </c>
      <c r="I258" s="44"/>
      <c r="J258" s="67">
        <f>K258*(0.325)</f>
        <v>0</v>
      </c>
      <c r="K258" s="44"/>
      <c r="L258" s="67">
        <f>M258*(0.325)</f>
        <v>0</v>
      </c>
      <c r="M258" s="44"/>
      <c r="N258" s="67">
        <f>O258*(0.325)</f>
        <v>0</v>
      </c>
      <c r="O258" s="45"/>
    </row>
    <row r="259" spans="2:15" ht="18" hidden="1" x14ac:dyDescent="0.25">
      <c r="B259" s="13"/>
      <c r="C259" s="68" t="s">
        <v>105</v>
      </c>
      <c r="D259" s="64"/>
      <c r="E259" s="69">
        <v>10700010</v>
      </c>
      <c r="F259" s="66">
        <f>G259*(0.35)</f>
        <v>0</v>
      </c>
      <c r="G259" s="44"/>
      <c r="H259" s="67">
        <f>I259*(0.35)</f>
        <v>0</v>
      </c>
      <c r="I259" s="44"/>
      <c r="J259" s="67">
        <f>K259*(0.35)</f>
        <v>0</v>
      </c>
      <c r="K259" s="44"/>
      <c r="L259" s="67">
        <f>M259*(0.35)</f>
        <v>0</v>
      </c>
      <c r="M259" s="44"/>
      <c r="N259" s="67">
        <f>O259*(0.35)</f>
        <v>0</v>
      </c>
      <c r="O259" s="45"/>
    </row>
    <row r="260" spans="2:15" ht="18" hidden="1" x14ac:dyDescent="0.25">
      <c r="B260" s="13"/>
      <c r="C260" s="68" t="s">
        <v>106</v>
      </c>
      <c r="D260" s="64"/>
      <c r="E260" s="69">
        <v>10700011</v>
      </c>
      <c r="F260" s="66">
        <f>G260*(0.4)</f>
        <v>0</v>
      </c>
      <c r="G260" s="44"/>
      <c r="H260" s="67">
        <f>I260*(0.4)</f>
        <v>0</v>
      </c>
      <c r="I260" s="44"/>
      <c r="J260" s="67">
        <f>K260*(0.4)</f>
        <v>0</v>
      </c>
      <c r="K260" s="44"/>
      <c r="L260" s="67">
        <f>M260*(0.4)</f>
        <v>0</v>
      </c>
      <c r="M260" s="44"/>
      <c r="N260" s="67">
        <f>O260*(0.4)</f>
        <v>0</v>
      </c>
      <c r="O260" s="45"/>
    </row>
    <row r="261" spans="2:15" ht="18" hidden="1" x14ac:dyDescent="0.25">
      <c r="B261" s="13"/>
      <c r="C261" s="68" t="s">
        <v>107</v>
      </c>
      <c r="D261" s="64"/>
      <c r="E261" s="69">
        <v>10700012</v>
      </c>
      <c r="F261" s="66">
        <f>G261*(0.472)</f>
        <v>0</v>
      </c>
      <c r="G261" s="44"/>
      <c r="H261" s="67">
        <f>I261*(0.472)</f>
        <v>0</v>
      </c>
      <c r="I261" s="44"/>
      <c r="J261" s="67">
        <f>K261*(0.472)</f>
        <v>0</v>
      </c>
      <c r="K261" s="44"/>
      <c r="L261" s="67">
        <f>M261*(0.472)</f>
        <v>0</v>
      </c>
      <c r="M261" s="44"/>
      <c r="N261" s="67">
        <f>O261*(0.472)</f>
        <v>0</v>
      </c>
      <c r="O261" s="45"/>
    </row>
    <row r="262" spans="2:15" ht="18" hidden="1" x14ac:dyDescent="0.25">
      <c r="B262" s="13"/>
      <c r="C262" s="68" t="s">
        <v>108</v>
      </c>
      <c r="D262" s="64"/>
      <c r="E262" s="69">
        <v>10700013</v>
      </c>
      <c r="F262" s="66">
        <f>G262*(0.5)</f>
        <v>0</v>
      </c>
      <c r="G262" s="44"/>
      <c r="H262" s="67">
        <f>I262*(0.5)</f>
        <v>0</v>
      </c>
      <c r="I262" s="44"/>
      <c r="J262" s="67">
        <f>K262*(0.5)</f>
        <v>0</v>
      </c>
      <c r="K262" s="44"/>
      <c r="L262" s="67">
        <f>M262*(0.5)</f>
        <v>0</v>
      </c>
      <c r="M262" s="44"/>
      <c r="N262" s="67">
        <f>O262*(0.5)</f>
        <v>0</v>
      </c>
      <c r="O262" s="45"/>
    </row>
    <row r="263" spans="2:15" ht="18" hidden="1" x14ac:dyDescent="0.25">
      <c r="B263" s="13"/>
      <c r="C263" s="68" t="s">
        <v>109</v>
      </c>
      <c r="D263" s="64"/>
      <c r="E263" s="69">
        <v>10700014</v>
      </c>
      <c r="F263" s="66">
        <f>G263*(0.56)</f>
        <v>0</v>
      </c>
      <c r="G263" s="44"/>
      <c r="H263" s="67">
        <f>I263*(0.56)</f>
        <v>0</v>
      </c>
      <c r="I263" s="44"/>
      <c r="J263" s="67">
        <f>K263*(0.56)</f>
        <v>0</v>
      </c>
      <c r="K263" s="44"/>
      <c r="L263" s="67">
        <f>M263*(0.56)</f>
        <v>0</v>
      </c>
      <c r="M263" s="44"/>
      <c r="N263" s="67">
        <f>O263*(0.56)</f>
        <v>0</v>
      </c>
      <c r="O263" s="45"/>
    </row>
    <row r="264" spans="2:15" ht="18" hidden="1" x14ac:dyDescent="0.25">
      <c r="B264" s="13"/>
      <c r="C264" s="68" t="s">
        <v>110</v>
      </c>
      <c r="D264" s="64"/>
      <c r="E264" s="69">
        <v>10700015</v>
      </c>
      <c r="F264" s="66">
        <f>G264*(0.63)</f>
        <v>0</v>
      </c>
      <c r="G264" s="44"/>
      <c r="H264" s="67">
        <f>I264*(0.63)</f>
        <v>0</v>
      </c>
      <c r="I264" s="44"/>
      <c r="J264" s="67">
        <f>K264*(0.63)</f>
        <v>0</v>
      </c>
      <c r="K264" s="44"/>
      <c r="L264" s="67">
        <f>M264*(0.63)</f>
        <v>0</v>
      </c>
      <c r="M264" s="44"/>
      <c r="N264" s="67">
        <f>O264*(0.63)</f>
        <v>0</v>
      </c>
      <c r="O264" s="45"/>
    </row>
    <row r="265" spans="2:15" ht="18" hidden="1" x14ac:dyDescent="0.25">
      <c r="B265" s="13"/>
      <c r="C265" s="68" t="s">
        <v>111</v>
      </c>
      <c r="D265" s="64"/>
      <c r="E265" s="69">
        <v>10700016</v>
      </c>
      <c r="F265" s="66">
        <f>G265*(0.75)</f>
        <v>0</v>
      </c>
      <c r="G265" s="44"/>
      <c r="H265" s="67">
        <f>I265*(0.75)</f>
        <v>0</v>
      </c>
      <c r="I265" s="44"/>
      <c r="J265" s="67">
        <f>K265*(0.75)</f>
        <v>0</v>
      </c>
      <c r="K265" s="44"/>
      <c r="L265" s="67">
        <f>M265*(0.75)</f>
        <v>0</v>
      </c>
      <c r="M265" s="44"/>
      <c r="N265" s="67">
        <f>O265*(0.75)</f>
        <v>0</v>
      </c>
      <c r="O265" s="45"/>
    </row>
    <row r="266" spans="2:15" ht="18" hidden="1" x14ac:dyDescent="0.25">
      <c r="B266" s="13"/>
      <c r="C266" s="68" t="s">
        <v>112</v>
      </c>
      <c r="D266" s="64"/>
      <c r="E266" s="69">
        <v>10700017</v>
      </c>
      <c r="F266" s="66">
        <f>G266*(0.79)</f>
        <v>0</v>
      </c>
      <c r="G266" s="44"/>
      <c r="H266" s="67">
        <f>I266*(0.79)</f>
        <v>0</v>
      </c>
      <c r="I266" s="44"/>
      <c r="J266" s="67">
        <f>K266*(0.79)</f>
        <v>0</v>
      </c>
      <c r="K266" s="44"/>
      <c r="L266" s="67">
        <f>M266*(0.79)</f>
        <v>0</v>
      </c>
      <c r="M266" s="44"/>
      <c r="N266" s="67">
        <f>O266*(0.79)</f>
        <v>0</v>
      </c>
      <c r="O266" s="45"/>
    </row>
    <row r="267" spans="2:15" ht="18" hidden="1" x14ac:dyDescent="0.25">
      <c r="B267" s="13"/>
      <c r="C267" s="68" t="s">
        <v>113</v>
      </c>
      <c r="D267" s="64"/>
      <c r="E267" s="69">
        <v>10700018</v>
      </c>
      <c r="F267" s="66">
        <f>G267*(1)</f>
        <v>0</v>
      </c>
      <c r="G267" s="44"/>
      <c r="H267" s="67">
        <f>I267*(1)</f>
        <v>0</v>
      </c>
      <c r="I267" s="44"/>
      <c r="J267" s="67">
        <f>K267*(1)</f>
        <v>0</v>
      </c>
      <c r="K267" s="44"/>
      <c r="L267" s="67">
        <f>M267*(1)</f>
        <v>0</v>
      </c>
      <c r="M267" s="44"/>
      <c r="N267" s="67">
        <f>O267*(1)</f>
        <v>0</v>
      </c>
      <c r="O267" s="45"/>
    </row>
    <row r="268" spans="2:15" ht="18" hidden="1" x14ac:dyDescent="0.25">
      <c r="B268" s="13"/>
      <c r="C268" s="68" t="s">
        <v>114</v>
      </c>
      <c r="D268" s="64"/>
      <c r="E268" s="69">
        <v>10700019</v>
      </c>
      <c r="F268" s="66">
        <f>G268*(1.1)</f>
        <v>0</v>
      </c>
      <c r="G268" s="44"/>
      <c r="H268" s="67">
        <f>I268*(1.1)</f>
        <v>0</v>
      </c>
      <c r="I268" s="44"/>
      <c r="J268" s="67">
        <f>K268*(1.1)</f>
        <v>0</v>
      </c>
      <c r="K268" s="44"/>
      <c r="L268" s="67">
        <f>M268*(1.1)</f>
        <v>0</v>
      </c>
      <c r="M268" s="44"/>
      <c r="N268" s="67">
        <f>O268*(1.1)</f>
        <v>0</v>
      </c>
      <c r="O268" s="45"/>
    </row>
    <row r="269" spans="2:15" ht="18" hidden="1" x14ac:dyDescent="0.25">
      <c r="B269" s="13"/>
      <c r="C269" s="68" t="s">
        <v>115</v>
      </c>
      <c r="D269" s="64"/>
      <c r="E269" s="69">
        <v>10700020</v>
      </c>
      <c r="F269" s="66">
        <f>G269*(1.16)</f>
        <v>0</v>
      </c>
      <c r="G269" s="44"/>
      <c r="H269" s="67">
        <f>I269*(1.16)</f>
        <v>0</v>
      </c>
      <c r="I269" s="44"/>
      <c r="J269" s="67">
        <f>K269*(1.16)</f>
        <v>0</v>
      </c>
      <c r="K269" s="44"/>
      <c r="L269" s="67">
        <f>M269*(1.16)</f>
        <v>0</v>
      </c>
      <c r="M269" s="44"/>
      <c r="N269" s="67">
        <f>O269*(1.16)</f>
        <v>0</v>
      </c>
      <c r="O269" s="45"/>
    </row>
    <row r="270" spans="2:15" ht="18" hidden="1" x14ac:dyDescent="0.25">
      <c r="B270" s="13"/>
      <c r="C270" s="68" t="s">
        <v>116</v>
      </c>
      <c r="D270" s="64"/>
      <c r="E270" s="69">
        <v>10700021</v>
      </c>
      <c r="F270" s="66">
        <f>G270*(1.25)</f>
        <v>0</v>
      </c>
      <c r="G270" s="44"/>
      <c r="H270" s="67">
        <f>I270*(1.25)</f>
        <v>0</v>
      </c>
      <c r="I270" s="44"/>
      <c r="J270" s="67">
        <f>K270*(1.25)</f>
        <v>0</v>
      </c>
      <c r="K270" s="44"/>
      <c r="L270" s="67">
        <f>M270*(1.25)</f>
        <v>0</v>
      </c>
      <c r="M270" s="44"/>
      <c r="N270" s="67">
        <f>O270*(1.25)</f>
        <v>0</v>
      </c>
      <c r="O270" s="45"/>
    </row>
    <row r="271" spans="2:15" ht="18" hidden="1" x14ac:dyDescent="0.25">
      <c r="B271" s="13"/>
      <c r="C271" s="68" t="s">
        <v>117</v>
      </c>
      <c r="D271" s="64"/>
      <c r="E271" s="69">
        <v>10700022</v>
      </c>
      <c r="F271" s="66">
        <f>G271*(1.405)</f>
        <v>0</v>
      </c>
      <c r="G271" s="44"/>
      <c r="H271" s="67">
        <f>I271*(1.405)</f>
        <v>0</v>
      </c>
      <c r="I271" s="44"/>
      <c r="J271" s="67">
        <f>K271*(1.405)</f>
        <v>0</v>
      </c>
      <c r="K271" s="44"/>
      <c r="L271" s="67">
        <f>M271*(1.405)</f>
        <v>0</v>
      </c>
      <c r="M271" s="44"/>
      <c r="N271" s="67">
        <f>O271*(1.405)</f>
        <v>0</v>
      </c>
      <c r="O271" s="45"/>
    </row>
    <row r="272" spans="2:15" ht="18" hidden="1" x14ac:dyDescent="0.25">
      <c r="B272" s="13"/>
      <c r="C272" s="68" t="s">
        <v>118</v>
      </c>
      <c r="D272" s="64"/>
      <c r="E272" s="69">
        <v>10700023</v>
      </c>
      <c r="F272" s="66">
        <f>G272*(1.6)</f>
        <v>0</v>
      </c>
      <c r="G272" s="44"/>
      <c r="H272" s="67">
        <f>I272*(1.6)</f>
        <v>0</v>
      </c>
      <c r="I272" s="44"/>
      <c r="J272" s="67">
        <f>K272*(1.6)</f>
        <v>0</v>
      </c>
      <c r="K272" s="44"/>
      <c r="L272" s="67">
        <f>M272*(1.6)</f>
        <v>0</v>
      </c>
      <c r="M272" s="44"/>
      <c r="N272" s="67">
        <f>O272*(1.6)</f>
        <v>0</v>
      </c>
      <c r="O272" s="45"/>
    </row>
    <row r="273" spans="2:15" ht="18" hidden="1" x14ac:dyDescent="0.25">
      <c r="B273" s="13"/>
      <c r="C273" s="68" t="s">
        <v>119</v>
      </c>
      <c r="D273" s="64"/>
      <c r="E273" s="69">
        <v>10700024</v>
      </c>
      <c r="F273" s="66">
        <f>G273*(1.7)</f>
        <v>0</v>
      </c>
      <c r="G273" s="44"/>
      <c r="H273" s="67">
        <f>I273*(1.7)</f>
        <v>0</v>
      </c>
      <c r="I273" s="44"/>
      <c r="J273" s="67">
        <f>K273*(1.7)</f>
        <v>0</v>
      </c>
      <c r="K273" s="44"/>
      <c r="L273" s="67">
        <f>M273*(1.7)</f>
        <v>0</v>
      </c>
      <c r="M273" s="44"/>
      <c r="N273" s="67">
        <f>O273*(1.7)</f>
        <v>0</v>
      </c>
      <c r="O273" s="45"/>
    </row>
    <row r="274" spans="2:15" ht="18" hidden="1" x14ac:dyDescent="0.25">
      <c r="B274" s="13"/>
      <c r="C274" s="68" t="s">
        <v>120</v>
      </c>
      <c r="D274" s="64"/>
      <c r="E274" s="69">
        <v>10700025</v>
      </c>
      <c r="F274" s="66">
        <f>G274*(1.8)</f>
        <v>0</v>
      </c>
      <c r="G274" s="44"/>
      <c r="H274" s="67">
        <f>I274*(1.8)</f>
        <v>0</v>
      </c>
      <c r="I274" s="44"/>
      <c r="J274" s="67">
        <f>K274*(1.8)</f>
        <v>0</v>
      </c>
      <c r="K274" s="44"/>
      <c r="L274" s="67">
        <f>M274*(1.8)</f>
        <v>0</v>
      </c>
      <c r="M274" s="44"/>
      <c r="N274" s="67">
        <f>O274*(1.8)</f>
        <v>0</v>
      </c>
      <c r="O274" s="45"/>
    </row>
    <row r="275" spans="2:15" ht="18" hidden="1" x14ac:dyDescent="0.25">
      <c r="B275" s="13"/>
      <c r="C275" s="68" t="s">
        <v>121</v>
      </c>
      <c r="D275" s="64"/>
      <c r="E275" s="69">
        <v>10700026</v>
      </c>
      <c r="F275" s="66">
        <f>G275*(1.9)</f>
        <v>0</v>
      </c>
      <c r="G275" s="44"/>
      <c r="H275" s="67">
        <f>I275*(1.9)</f>
        <v>0</v>
      </c>
      <c r="I275" s="44"/>
      <c r="J275" s="67">
        <f>K275*(1.9)</f>
        <v>0</v>
      </c>
      <c r="K275" s="44"/>
      <c r="L275" s="67">
        <f>M275*(1.9)</f>
        <v>0</v>
      </c>
      <c r="M275" s="44"/>
      <c r="N275" s="67">
        <f>O275*(1.9)</f>
        <v>0</v>
      </c>
      <c r="O275" s="45"/>
    </row>
    <row r="276" spans="2:15" ht="18" x14ac:dyDescent="0.25">
      <c r="B276" s="13"/>
      <c r="C276" s="68" t="s">
        <v>122</v>
      </c>
      <c r="D276" s="64"/>
      <c r="E276" s="69">
        <v>10700027</v>
      </c>
      <c r="F276" s="66">
        <f>G276*(10)</f>
        <v>40</v>
      </c>
      <c r="G276" s="44">
        <v>4</v>
      </c>
      <c r="H276" s="67">
        <f>I276*(10)</f>
        <v>0</v>
      </c>
      <c r="I276" s="44"/>
      <c r="J276" s="67">
        <f>K276*(10)</f>
        <v>0</v>
      </c>
      <c r="K276" s="44"/>
      <c r="L276" s="67">
        <f>M276*(10)</f>
        <v>0</v>
      </c>
      <c r="M276" s="44"/>
      <c r="N276" s="67">
        <f>O276*(10)</f>
        <v>40</v>
      </c>
      <c r="O276" s="45">
        <v>4</v>
      </c>
    </row>
    <row r="277" spans="2:15" ht="18" hidden="1" x14ac:dyDescent="0.25">
      <c r="B277" s="13"/>
      <c r="C277" s="68" t="s">
        <v>123</v>
      </c>
      <c r="D277" s="64"/>
      <c r="E277" s="69">
        <v>10700028</v>
      </c>
      <c r="F277" s="66">
        <f>G277*(12)</f>
        <v>0</v>
      </c>
      <c r="G277" s="44"/>
      <c r="H277" s="67">
        <f>I277*(12)</f>
        <v>0</v>
      </c>
      <c r="I277" s="44"/>
      <c r="J277" s="67">
        <f>K277*(12)</f>
        <v>0</v>
      </c>
      <c r="K277" s="44"/>
      <c r="L277" s="67">
        <f>M277*(12)</f>
        <v>0</v>
      </c>
      <c r="M277" s="44"/>
      <c r="N277" s="67">
        <f>O277*(12)</f>
        <v>0</v>
      </c>
      <c r="O277" s="45"/>
    </row>
    <row r="278" spans="2:15" ht="18" hidden="1" x14ac:dyDescent="0.25">
      <c r="B278" s="13"/>
      <c r="C278" s="68" t="s">
        <v>124</v>
      </c>
      <c r="D278" s="64"/>
      <c r="E278" s="69">
        <v>10700029</v>
      </c>
      <c r="F278" s="66">
        <f>G278*(12.5)</f>
        <v>0</v>
      </c>
      <c r="G278" s="44"/>
      <c r="H278" s="67">
        <f>I278*(12.5)</f>
        <v>0</v>
      </c>
      <c r="I278" s="44"/>
      <c r="J278" s="67">
        <f>K278*(12.5)</f>
        <v>0</v>
      </c>
      <c r="K278" s="44"/>
      <c r="L278" s="67">
        <f>M278*(12.5)</f>
        <v>0</v>
      </c>
      <c r="M278" s="44"/>
      <c r="N278" s="67">
        <f>O278*(12.5)</f>
        <v>0</v>
      </c>
      <c r="O278" s="45"/>
    </row>
    <row r="279" spans="2:15" ht="18" hidden="1" x14ac:dyDescent="0.25">
      <c r="B279" s="13"/>
      <c r="C279" s="68" t="s">
        <v>125</v>
      </c>
      <c r="D279" s="64"/>
      <c r="E279" s="69">
        <v>10700030</v>
      </c>
      <c r="F279" s="66">
        <f>G279*(13.2)</f>
        <v>0</v>
      </c>
      <c r="G279" s="44"/>
      <c r="H279" s="67">
        <f>I279*(13.2)</f>
        <v>0</v>
      </c>
      <c r="I279" s="44"/>
      <c r="J279" s="67">
        <f>K279*(13.2)</f>
        <v>0</v>
      </c>
      <c r="K279" s="44"/>
      <c r="L279" s="67">
        <f>M279*(13.2)</f>
        <v>0</v>
      </c>
      <c r="M279" s="44"/>
      <c r="N279" s="67">
        <f>O279*(13.2)</f>
        <v>0</v>
      </c>
      <c r="O279" s="45"/>
    </row>
    <row r="280" spans="2:15" ht="18" hidden="1" x14ac:dyDescent="0.25">
      <c r="B280" s="13"/>
      <c r="C280" s="68" t="s">
        <v>126</v>
      </c>
      <c r="D280" s="64"/>
      <c r="E280" s="69">
        <v>10700031</v>
      </c>
      <c r="F280" s="66">
        <f>G280*(13.5)</f>
        <v>0</v>
      </c>
      <c r="G280" s="44"/>
      <c r="H280" s="67">
        <f>I280*(13.5)</f>
        <v>0</v>
      </c>
      <c r="I280" s="44"/>
      <c r="J280" s="67">
        <f>K280*(13.5)</f>
        <v>0</v>
      </c>
      <c r="K280" s="44"/>
      <c r="L280" s="67">
        <f>M280*(13.5)</f>
        <v>0</v>
      </c>
      <c r="M280" s="44"/>
      <c r="N280" s="67">
        <f>O280*(13.5)</f>
        <v>0</v>
      </c>
      <c r="O280" s="45"/>
    </row>
    <row r="281" spans="2:15" ht="18" hidden="1" x14ac:dyDescent="0.25">
      <c r="B281" s="13"/>
      <c r="C281" s="68" t="s">
        <v>127</v>
      </c>
      <c r="D281" s="64"/>
      <c r="E281" s="69">
        <v>10700032</v>
      </c>
      <c r="F281" s="66">
        <f>G281*(15)</f>
        <v>0</v>
      </c>
      <c r="G281" s="44"/>
      <c r="H281" s="67">
        <f>I281*(15)</f>
        <v>0</v>
      </c>
      <c r="I281" s="44"/>
      <c r="J281" s="67">
        <f>K281*(15)</f>
        <v>0</v>
      </c>
      <c r="K281" s="44"/>
      <c r="L281" s="67">
        <f>M281*(15)</f>
        <v>0</v>
      </c>
      <c r="M281" s="44"/>
      <c r="N281" s="67">
        <f>O281*(15)</f>
        <v>0</v>
      </c>
      <c r="O281" s="45"/>
    </row>
    <row r="282" spans="2:15" ht="18" x14ac:dyDescent="0.25">
      <c r="B282" s="13"/>
      <c r="C282" s="68" t="s">
        <v>128</v>
      </c>
      <c r="D282" s="64"/>
      <c r="E282" s="69">
        <v>10700033</v>
      </c>
      <c r="F282" s="66">
        <f>G282*(16)</f>
        <v>16</v>
      </c>
      <c r="G282" s="44">
        <v>1</v>
      </c>
      <c r="H282" s="67">
        <f>I282*(16)</f>
        <v>0</v>
      </c>
      <c r="I282" s="44"/>
      <c r="J282" s="67">
        <f>K282*(16)</f>
        <v>0</v>
      </c>
      <c r="K282" s="44"/>
      <c r="L282" s="67">
        <f>M282*(16)</f>
        <v>0</v>
      </c>
      <c r="M282" s="44"/>
      <c r="N282" s="67">
        <f>O282*(16)</f>
        <v>0</v>
      </c>
      <c r="O282" s="45"/>
    </row>
    <row r="283" spans="2:15" ht="18" hidden="1" x14ac:dyDescent="0.25">
      <c r="B283" s="13"/>
      <c r="C283" s="68" t="s">
        <v>129</v>
      </c>
      <c r="D283" s="64"/>
      <c r="E283" s="69">
        <v>10700034</v>
      </c>
      <c r="F283" s="66">
        <f>G283*(2)</f>
        <v>0</v>
      </c>
      <c r="G283" s="44"/>
      <c r="H283" s="67">
        <f>I283*(2)</f>
        <v>0</v>
      </c>
      <c r="I283" s="44"/>
      <c r="J283" s="67">
        <f>K283*(2)</f>
        <v>0</v>
      </c>
      <c r="K283" s="44"/>
      <c r="L283" s="67">
        <f>M283*(2)</f>
        <v>0</v>
      </c>
      <c r="M283" s="44"/>
      <c r="N283" s="67">
        <f>O283*(2)</f>
        <v>0</v>
      </c>
      <c r="O283" s="45"/>
    </row>
    <row r="284" spans="2:15" ht="18" hidden="1" x14ac:dyDescent="0.25">
      <c r="B284" s="13"/>
      <c r="C284" s="68" t="s">
        <v>130</v>
      </c>
      <c r="D284" s="64"/>
      <c r="E284" s="69">
        <v>10700035</v>
      </c>
      <c r="F284" s="66">
        <f>G284*(2.5)</f>
        <v>0</v>
      </c>
      <c r="G284" s="44"/>
      <c r="H284" s="67">
        <f>I284*(2.5)</f>
        <v>0</v>
      </c>
      <c r="I284" s="44"/>
      <c r="J284" s="67">
        <f>K284*(2.5)</f>
        <v>0</v>
      </c>
      <c r="K284" s="44"/>
      <c r="L284" s="67">
        <f>M284*(2.5)</f>
        <v>0</v>
      </c>
      <c r="M284" s="44"/>
      <c r="N284" s="67">
        <f>O284*(2.5)</f>
        <v>0</v>
      </c>
      <c r="O284" s="45"/>
    </row>
    <row r="285" spans="2:15" ht="18" hidden="1" x14ac:dyDescent="0.25">
      <c r="B285" s="13"/>
      <c r="C285" s="68" t="s">
        <v>131</v>
      </c>
      <c r="D285" s="64"/>
      <c r="E285" s="69">
        <v>10700036</v>
      </c>
      <c r="F285" s="66">
        <f>G285*(2.66)</f>
        <v>0</v>
      </c>
      <c r="G285" s="44"/>
      <c r="H285" s="67">
        <f>I285*(2.66)</f>
        <v>0</v>
      </c>
      <c r="I285" s="44"/>
      <c r="J285" s="67">
        <f>K285*(2.66)</f>
        <v>0</v>
      </c>
      <c r="K285" s="44"/>
      <c r="L285" s="67">
        <f>M285*(2.66)</f>
        <v>0</v>
      </c>
      <c r="M285" s="44"/>
      <c r="N285" s="67">
        <f>O285*(2.66)</f>
        <v>0</v>
      </c>
      <c r="O285" s="45"/>
    </row>
    <row r="286" spans="2:15" ht="18" hidden="1" x14ac:dyDescent="0.25">
      <c r="B286" s="13"/>
      <c r="C286" s="68" t="s">
        <v>132</v>
      </c>
      <c r="D286" s="64"/>
      <c r="E286" s="69">
        <v>10700037</v>
      </c>
      <c r="F286" s="66">
        <f>G286*(2.75)</f>
        <v>0</v>
      </c>
      <c r="G286" s="44"/>
      <c r="H286" s="67">
        <f>I286*(2.75)</f>
        <v>0</v>
      </c>
      <c r="I286" s="44"/>
      <c r="J286" s="67">
        <f>K286*(2.75)</f>
        <v>0</v>
      </c>
      <c r="K286" s="44"/>
      <c r="L286" s="67">
        <f>M286*(2.75)</f>
        <v>0</v>
      </c>
      <c r="M286" s="44"/>
      <c r="N286" s="67">
        <f>O286*(2.75)</f>
        <v>0</v>
      </c>
      <c r="O286" s="45"/>
    </row>
    <row r="287" spans="2:15" ht="18" hidden="1" x14ac:dyDescent="0.25">
      <c r="B287" s="13"/>
      <c r="C287" s="68" t="s">
        <v>133</v>
      </c>
      <c r="D287" s="64"/>
      <c r="E287" s="69">
        <v>10700038</v>
      </c>
      <c r="F287" s="66">
        <f>G287*(20)</f>
        <v>0</v>
      </c>
      <c r="G287" s="44"/>
      <c r="H287" s="67">
        <f>I287*(20)</f>
        <v>0</v>
      </c>
      <c r="I287" s="44"/>
      <c r="J287" s="67">
        <f>K287*(20)</f>
        <v>0</v>
      </c>
      <c r="K287" s="44"/>
      <c r="L287" s="67">
        <f>M287*(20)</f>
        <v>0</v>
      </c>
      <c r="M287" s="44"/>
      <c r="N287" s="67">
        <f>O287*(20)</f>
        <v>0</v>
      </c>
      <c r="O287" s="45"/>
    </row>
    <row r="288" spans="2:15" ht="18" hidden="1" x14ac:dyDescent="0.25">
      <c r="B288" s="13"/>
      <c r="C288" s="68" t="s">
        <v>134</v>
      </c>
      <c r="D288" s="64"/>
      <c r="E288" s="69">
        <v>10700039</v>
      </c>
      <c r="F288" s="66">
        <f>G288*(23)</f>
        <v>0</v>
      </c>
      <c r="G288" s="44"/>
      <c r="H288" s="67">
        <f>I288*(23)</f>
        <v>0</v>
      </c>
      <c r="I288" s="44"/>
      <c r="J288" s="67">
        <f>K288*(23)</f>
        <v>0</v>
      </c>
      <c r="K288" s="44"/>
      <c r="L288" s="67">
        <f>M288*(23)</f>
        <v>0</v>
      </c>
      <c r="M288" s="44"/>
      <c r="N288" s="67">
        <f>O288*(23)</f>
        <v>0</v>
      </c>
      <c r="O288" s="45"/>
    </row>
    <row r="289" spans="2:15" ht="18" hidden="1" x14ac:dyDescent="0.25">
      <c r="B289" s="13"/>
      <c r="C289" s="68" t="s">
        <v>135</v>
      </c>
      <c r="D289" s="64"/>
      <c r="E289" s="69">
        <v>10700040</v>
      </c>
      <c r="F289" s="66">
        <f>G289*(25)</f>
        <v>0</v>
      </c>
      <c r="G289" s="44"/>
      <c r="H289" s="67">
        <f>I289*(25)</f>
        <v>0</v>
      </c>
      <c r="I289" s="44"/>
      <c r="J289" s="67">
        <f>K289*(25)</f>
        <v>0</v>
      </c>
      <c r="K289" s="44"/>
      <c r="L289" s="67">
        <f>M289*(25)</f>
        <v>0</v>
      </c>
      <c r="M289" s="44"/>
      <c r="N289" s="67">
        <f>O289*(25)</f>
        <v>0</v>
      </c>
      <c r="O289" s="45"/>
    </row>
    <row r="290" spans="2:15" ht="18" hidden="1" x14ac:dyDescent="0.25">
      <c r="B290" s="13"/>
      <c r="C290" s="68" t="s">
        <v>149</v>
      </c>
      <c r="D290" s="64"/>
      <c r="E290" s="69">
        <v>10700041</v>
      </c>
      <c r="F290" s="66">
        <f>G290*(28)</f>
        <v>0</v>
      </c>
      <c r="G290" s="44"/>
      <c r="H290" s="67">
        <f>I290*(28)</f>
        <v>0</v>
      </c>
      <c r="I290" s="44"/>
      <c r="J290" s="67">
        <f>K290*(28)</f>
        <v>0</v>
      </c>
      <c r="K290" s="44"/>
      <c r="L290" s="67">
        <f>M290*(28)</f>
        <v>0</v>
      </c>
      <c r="M290" s="44"/>
      <c r="N290" s="67">
        <f>O290*(28)</f>
        <v>0</v>
      </c>
      <c r="O290" s="45"/>
    </row>
    <row r="291" spans="2:15" ht="18" hidden="1" x14ac:dyDescent="0.25">
      <c r="B291" s="13"/>
      <c r="C291" s="68" t="s">
        <v>136</v>
      </c>
      <c r="D291" s="64"/>
      <c r="E291" s="69">
        <v>10700042</v>
      </c>
      <c r="F291" s="66">
        <f>G291*(3.15)</f>
        <v>0</v>
      </c>
      <c r="G291" s="44"/>
      <c r="H291" s="67">
        <f>I291*(3.15)</f>
        <v>0</v>
      </c>
      <c r="I291" s="44"/>
      <c r="J291" s="67">
        <f>K291*(3.15)</f>
        <v>0</v>
      </c>
      <c r="K291" s="44"/>
      <c r="L291" s="67">
        <f>M291*(3.15)</f>
        <v>0</v>
      </c>
      <c r="M291" s="44"/>
      <c r="N291" s="67">
        <f>O291*(3.15)</f>
        <v>0</v>
      </c>
      <c r="O291" s="45"/>
    </row>
    <row r="292" spans="2:15" ht="18" hidden="1" x14ac:dyDescent="0.25">
      <c r="B292" s="13"/>
      <c r="C292" s="68" t="s">
        <v>137</v>
      </c>
      <c r="D292" s="64"/>
      <c r="E292" s="69">
        <v>10700043</v>
      </c>
      <c r="F292" s="66">
        <f>G292*(3.2)</f>
        <v>0</v>
      </c>
      <c r="G292" s="44"/>
      <c r="H292" s="67">
        <f>I292*(3.2)</f>
        <v>0</v>
      </c>
      <c r="I292" s="44"/>
      <c r="J292" s="67">
        <f>K292*(3.2)</f>
        <v>0</v>
      </c>
      <c r="K292" s="44"/>
      <c r="L292" s="67">
        <f>M292*(3.2)</f>
        <v>0</v>
      </c>
      <c r="M292" s="44"/>
      <c r="N292" s="67">
        <f>O292*(3.2)</f>
        <v>0</v>
      </c>
      <c r="O292" s="45"/>
    </row>
    <row r="293" spans="2:15" ht="18" hidden="1" x14ac:dyDescent="0.25">
      <c r="B293" s="13"/>
      <c r="C293" s="68" t="s">
        <v>150</v>
      </c>
      <c r="D293" s="64"/>
      <c r="E293" s="69">
        <v>10700044</v>
      </c>
      <c r="F293" s="66">
        <f>G293*(30)</f>
        <v>0</v>
      </c>
      <c r="G293" s="44"/>
      <c r="H293" s="67">
        <f>I293*(30)</f>
        <v>0</v>
      </c>
      <c r="I293" s="44"/>
      <c r="J293" s="67">
        <f>K293*(30)</f>
        <v>0</v>
      </c>
      <c r="K293" s="44"/>
      <c r="L293" s="67">
        <f>M293*(30)</f>
        <v>0</v>
      </c>
      <c r="M293" s="44"/>
      <c r="N293" s="67">
        <f>O293*(30)</f>
        <v>0</v>
      </c>
      <c r="O293" s="45"/>
    </row>
    <row r="294" spans="2:15" ht="18" hidden="1" x14ac:dyDescent="0.25">
      <c r="B294" s="13"/>
      <c r="C294" s="68" t="s">
        <v>151</v>
      </c>
      <c r="D294" s="64"/>
      <c r="E294" s="69">
        <v>10700045</v>
      </c>
      <c r="F294" s="66">
        <f>G294*(31.5)</f>
        <v>0</v>
      </c>
      <c r="G294" s="44"/>
      <c r="H294" s="67">
        <f>I294*(31.5)</f>
        <v>0</v>
      </c>
      <c r="I294" s="44"/>
      <c r="J294" s="67">
        <f>K294*(31.5)</f>
        <v>0</v>
      </c>
      <c r="K294" s="44"/>
      <c r="L294" s="67">
        <f>M294*(31.5)</f>
        <v>0</v>
      </c>
      <c r="M294" s="44"/>
      <c r="N294" s="67">
        <f>O294*(31.5)</f>
        <v>0</v>
      </c>
      <c r="O294" s="45"/>
    </row>
    <row r="295" spans="2:15" ht="18" hidden="1" x14ac:dyDescent="0.25">
      <c r="B295" s="13"/>
      <c r="C295" s="68" t="s">
        <v>152</v>
      </c>
      <c r="D295" s="64"/>
      <c r="E295" s="69">
        <v>10700046</v>
      </c>
      <c r="F295" s="66">
        <f>G295*(32)</f>
        <v>0</v>
      </c>
      <c r="G295" s="44"/>
      <c r="H295" s="67">
        <f>I295*(32)</f>
        <v>0</v>
      </c>
      <c r="I295" s="44"/>
      <c r="J295" s="67">
        <f>K295*(32)</f>
        <v>0</v>
      </c>
      <c r="K295" s="44"/>
      <c r="L295" s="67">
        <f>M295*(32)</f>
        <v>0</v>
      </c>
      <c r="M295" s="44"/>
      <c r="N295" s="67">
        <f>O295*(32)</f>
        <v>0</v>
      </c>
      <c r="O295" s="45"/>
    </row>
    <row r="296" spans="2:15" ht="18" x14ac:dyDescent="0.25">
      <c r="B296" s="13"/>
      <c r="C296" s="68" t="s">
        <v>138</v>
      </c>
      <c r="D296" s="64"/>
      <c r="E296" s="69">
        <v>10700047</v>
      </c>
      <c r="F296" s="66">
        <f>G296*(4)</f>
        <v>4</v>
      </c>
      <c r="G296" s="44">
        <v>1</v>
      </c>
      <c r="H296" s="67">
        <f>I296*(4)</f>
        <v>0</v>
      </c>
      <c r="I296" s="44"/>
      <c r="J296" s="67">
        <f>K296*(4)</f>
        <v>0</v>
      </c>
      <c r="K296" s="44"/>
      <c r="L296" s="67">
        <f>M296*(4)</f>
        <v>0</v>
      </c>
      <c r="M296" s="44"/>
      <c r="N296" s="67">
        <f>O296*(4)</f>
        <v>0</v>
      </c>
      <c r="O296" s="45"/>
    </row>
    <row r="297" spans="2:15" ht="18" hidden="1" x14ac:dyDescent="0.25">
      <c r="B297" s="13"/>
      <c r="C297" s="68" t="s">
        <v>139</v>
      </c>
      <c r="D297" s="64"/>
      <c r="E297" s="69">
        <v>10700048</v>
      </c>
      <c r="F297" s="66">
        <f>G297*(4.2)</f>
        <v>0</v>
      </c>
      <c r="G297" s="44"/>
      <c r="H297" s="67">
        <f>I297*(4.2)</f>
        <v>0</v>
      </c>
      <c r="I297" s="44"/>
      <c r="J297" s="67">
        <f>K297*(4.2)</f>
        <v>0</v>
      </c>
      <c r="K297" s="44"/>
      <c r="L297" s="67">
        <f>M297*(4.2)</f>
        <v>0</v>
      </c>
      <c r="M297" s="44"/>
      <c r="N297" s="67">
        <f>O297*(4.2)</f>
        <v>0</v>
      </c>
      <c r="O297" s="45"/>
    </row>
    <row r="298" spans="2:15" ht="18" hidden="1" x14ac:dyDescent="0.25">
      <c r="B298" s="13"/>
      <c r="C298" s="68" t="s">
        <v>153</v>
      </c>
      <c r="D298" s="64"/>
      <c r="E298" s="69">
        <v>10700049</v>
      </c>
      <c r="F298" s="66">
        <f>G298*(40)</f>
        <v>0</v>
      </c>
      <c r="G298" s="44"/>
      <c r="H298" s="67">
        <f>I298*(40)</f>
        <v>0</v>
      </c>
      <c r="I298" s="44"/>
      <c r="J298" s="67">
        <f>K298*(40)</f>
        <v>0</v>
      </c>
      <c r="K298" s="44"/>
      <c r="L298" s="67">
        <f>M298*(40)</f>
        <v>0</v>
      </c>
      <c r="M298" s="44"/>
      <c r="N298" s="67">
        <f>O298*(40)</f>
        <v>0</v>
      </c>
      <c r="O298" s="45"/>
    </row>
    <row r="299" spans="2:15" ht="18" hidden="1" x14ac:dyDescent="0.25">
      <c r="B299" s="13"/>
      <c r="C299" s="68" t="s">
        <v>154</v>
      </c>
      <c r="D299" s="64"/>
      <c r="E299" s="69">
        <v>10700050</v>
      </c>
      <c r="F299" s="66">
        <f>G299*(40.5)</f>
        <v>0</v>
      </c>
      <c r="G299" s="44"/>
      <c r="H299" s="67">
        <f>I299*(40.5)</f>
        <v>0</v>
      </c>
      <c r="I299" s="44"/>
      <c r="J299" s="67">
        <f>K299*(40.5)</f>
        <v>0</v>
      </c>
      <c r="K299" s="44"/>
      <c r="L299" s="67">
        <f>M299*(40.5)</f>
        <v>0</v>
      </c>
      <c r="M299" s="44"/>
      <c r="N299" s="67">
        <f>O299*(40.5)</f>
        <v>0</v>
      </c>
      <c r="O299" s="45"/>
    </row>
    <row r="300" spans="2:15" ht="18" hidden="1" x14ac:dyDescent="0.25">
      <c r="B300" s="13"/>
      <c r="C300" s="68" t="s">
        <v>155</v>
      </c>
      <c r="D300" s="64"/>
      <c r="E300" s="69">
        <v>10700051</v>
      </c>
      <c r="F300" s="66">
        <f>G300*(48)</f>
        <v>0</v>
      </c>
      <c r="G300" s="44"/>
      <c r="H300" s="67">
        <f>I300*(48)</f>
        <v>0</v>
      </c>
      <c r="I300" s="44"/>
      <c r="J300" s="67">
        <f>K300*(48)</f>
        <v>0</v>
      </c>
      <c r="K300" s="44"/>
      <c r="L300" s="67">
        <f>M300*(48)</f>
        <v>0</v>
      </c>
      <c r="M300" s="44"/>
      <c r="N300" s="67">
        <f>O300*(48)</f>
        <v>0</v>
      </c>
      <c r="O300" s="45"/>
    </row>
    <row r="301" spans="2:15" ht="18" hidden="1" x14ac:dyDescent="0.25">
      <c r="B301" s="13"/>
      <c r="C301" s="68" t="s">
        <v>140</v>
      </c>
      <c r="D301" s="64"/>
      <c r="E301" s="69">
        <v>10700052</v>
      </c>
      <c r="F301" s="66">
        <f>G301*(5)</f>
        <v>0</v>
      </c>
      <c r="G301" s="44"/>
      <c r="H301" s="67">
        <f>I301*(5)</f>
        <v>0</v>
      </c>
      <c r="I301" s="44"/>
      <c r="J301" s="67">
        <f>K301*(5)</f>
        <v>0</v>
      </c>
      <c r="K301" s="44"/>
      <c r="L301" s="67">
        <f>M301*(5)</f>
        <v>0</v>
      </c>
      <c r="M301" s="44"/>
      <c r="N301" s="67">
        <f>O301*(5)</f>
        <v>0</v>
      </c>
      <c r="O301" s="45"/>
    </row>
    <row r="302" spans="2:15" ht="18" x14ac:dyDescent="0.25">
      <c r="B302" s="13"/>
      <c r="C302" s="68" t="s">
        <v>141</v>
      </c>
      <c r="D302" s="64"/>
      <c r="E302" s="69">
        <v>10700053</v>
      </c>
      <c r="F302" s="66">
        <f>G302*(5.6)</f>
        <v>11.2</v>
      </c>
      <c r="G302" s="44">
        <v>2</v>
      </c>
      <c r="H302" s="67">
        <f>I302*(5.6)</f>
        <v>0</v>
      </c>
      <c r="I302" s="44"/>
      <c r="J302" s="67">
        <f>K302*(5.6)</f>
        <v>0</v>
      </c>
      <c r="K302" s="44"/>
      <c r="L302" s="67">
        <f>M302*(5.6)</f>
        <v>0</v>
      </c>
      <c r="M302" s="44"/>
      <c r="N302" s="67">
        <f>O302*(5.6)</f>
        <v>11.2</v>
      </c>
      <c r="O302" s="45">
        <v>2</v>
      </c>
    </row>
    <row r="303" spans="2:15" ht="18" hidden="1" x14ac:dyDescent="0.25">
      <c r="B303" s="13"/>
      <c r="C303" s="68" t="s">
        <v>156</v>
      </c>
      <c r="D303" s="64"/>
      <c r="E303" s="69">
        <v>10700054</v>
      </c>
      <c r="F303" s="66">
        <f>G303*(50)</f>
        <v>0</v>
      </c>
      <c r="G303" s="44"/>
      <c r="H303" s="67">
        <f>I303*(50)</f>
        <v>0</v>
      </c>
      <c r="I303" s="44"/>
      <c r="J303" s="67">
        <f>K303*(50)</f>
        <v>0</v>
      </c>
      <c r="K303" s="44"/>
      <c r="L303" s="67">
        <f>M303*(50)</f>
        <v>0</v>
      </c>
      <c r="M303" s="44"/>
      <c r="N303" s="67">
        <f>O303*(50)</f>
        <v>0</v>
      </c>
      <c r="O303" s="45"/>
    </row>
    <row r="304" spans="2:15" ht="18" hidden="1" x14ac:dyDescent="0.25">
      <c r="B304" s="13"/>
      <c r="C304" s="68" t="s">
        <v>142</v>
      </c>
      <c r="D304" s="64"/>
      <c r="E304" s="69">
        <v>10700055</v>
      </c>
      <c r="F304" s="66">
        <f>G304*(6.3)</f>
        <v>0</v>
      </c>
      <c r="G304" s="44"/>
      <c r="H304" s="67">
        <f>I304*(6.3)</f>
        <v>0</v>
      </c>
      <c r="I304" s="44"/>
      <c r="J304" s="67">
        <f>K304*(6.3)</f>
        <v>0</v>
      </c>
      <c r="K304" s="44"/>
      <c r="L304" s="67">
        <f>M304*(6.3)</f>
        <v>0</v>
      </c>
      <c r="M304" s="44"/>
      <c r="N304" s="67">
        <f>O304*(6.3)</f>
        <v>0</v>
      </c>
      <c r="O304" s="45"/>
    </row>
    <row r="305" spans="2:15" ht="18" hidden="1" x14ac:dyDescent="0.25">
      <c r="B305" s="13"/>
      <c r="C305" s="68" t="s">
        <v>157</v>
      </c>
      <c r="D305" s="64"/>
      <c r="E305" s="69">
        <v>10700056</v>
      </c>
      <c r="F305" s="66">
        <f>G305*(60)</f>
        <v>0</v>
      </c>
      <c r="G305" s="44"/>
      <c r="H305" s="67">
        <f>I305*(60)</f>
        <v>0</v>
      </c>
      <c r="I305" s="44"/>
      <c r="J305" s="67">
        <f>K305*(60)</f>
        <v>0</v>
      </c>
      <c r="K305" s="44"/>
      <c r="L305" s="67">
        <f>M305*(60)</f>
        <v>0</v>
      </c>
      <c r="M305" s="44"/>
      <c r="N305" s="67">
        <f>O305*(60)</f>
        <v>0</v>
      </c>
      <c r="O305" s="45"/>
    </row>
    <row r="306" spans="2:15" ht="18" hidden="1" x14ac:dyDescent="0.25">
      <c r="B306" s="13"/>
      <c r="C306" s="68" t="s">
        <v>158</v>
      </c>
      <c r="D306" s="64"/>
      <c r="E306" s="69">
        <v>10700057</v>
      </c>
      <c r="F306" s="66">
        <f>G306*(63)</f>
        <v>0</v>
      </c>
      <c r="G306" s="44"/>
      <c r="H306" s="67">
        <f>I306*(63)</f>
        <v>0</v>
      </c>
      <c r="I306" s="44"/>
      <c r="J306" s="67">
        <f>K306*(63)</f>
        <v>0</v>
      </c>
      <c r="K306" s="44"/>
      <c r="L306" s="67">
        <f>M306*(63)</f>
        <v>0</v>
      </c>
      <c r="M306" s="44"/>
      <c r="N306" s="67">
        <f>O306*(63)</f>
        <v>0</v>
      </c>
      <c r="O306" s="45"/>
    </row>
    <row r="307" spans="2:15" ht="18" hidden="1" x14ac:dyDescent="0.25">
      <c r="B307" s="13"/>
      <c r="C307" s="68" t="s">
        <v>159</v>
      </c>
      <c r="D307" s="64"/>
      <c r="E307" s="69">
        <v>10700058</v>
      </c>
      <c r="F307" s="66">
        <f>G307*(66.667)</f>
        <v>0</v>
      </c>
      <c r="G307" s="44"/>
      <c r="H307" s="67">
        <f>I307*(66.667)</f>
        <v>0</v>
      </c>
      <c r="I307" s="44"/>
      <c r="J307" s="67">
        <f>K307*(66.667)</f>
        <v>0</v>
      </c>
      <c r="K307" s="44"/>
      <c r="L307" s="67">
        <f>M307*(66.667)</f>
        <v>0</v>
      </c>
      <c r="M307" s="44"/>
      <c r="N307" s="67">
        <f>O307*(66.667)</f>
        <v>0</v>
      </c>
      <c r="O307" s="45"/>
    </row>
    <row r="308" spans="2:15" ht="18" hidden="1" x14ac:dyDescent="0.25">
      <c r="B308" s="13"/>
      <c r="C308" s="68" t="s">
        <v>143</v>
      </c>
      <c r="D308" s="64"/>
      <c r="E308" s="69">
        <v>10700059</v>
      </c>
      <c r="F308" s="66">
        <f>G308*(7.5)</f>
        <v>0</v>
      </c>
      <c r="G308" s="44"/>
      <c r="H308" s="67">
        <f>I308*(7.5)</f>
        <v>0</v>
      </c>
      <c r="I308" s="44"/>
      <c r="J308" s="67">
        <f>K308*(7.5)</f>
        <v>0</v>
      </c>
      <c r="K308" s="44"/>
      <c r="L308" s="67">
        <f>M308*(7.5)</f>
        <v>0</v>
      </c>
      <c r="M308" s="44"/>
      <c r="N308" s="67">
        <f>O308*(7.5)</f>
        <v>0</v>
      </c>
      <c r="O308" s="45"/>
    </row>
    <row r="309" spans="2:15" ht="18" hidden="1" x14ac:dyDescent="0.25">
      <c r="B309" s="13"/>
      <c r="C309" s="68" t="s">
        <v>144</v>
      </c>
      <c r="D309" s="64"/>
      <c r="E309" s="69">
        <v>10700060</v>
      </c>
      <c r="F309" s="66">
        <f>G309*(8.5)</f>
        <v>0</v>
      </c>
      <c r="G309" s="44"/>
      <c r="H309" s="67">
        <f>I309*(8.5)</f>
        <v>0</v>
      </c>
      <c r="I309" s="44"/>
      <c r="J309" s="67">
        <f>K309*(8.5)</f>
        <v>0</v>
      </c>
      <c r="K309" s="44"/>
      <c r="L309" s="67">
        <f>M309*(8.5)</f>
        <v>0</v>
      </c>
      <c r="M309" s="44"/>
      <c r="N309" s="67">
        <f>O309*(8.5)</f>
        <v>0</v>
      </c>
      <c r="O309" s="45"/>
    </row>
    <row r="310" spans="2:15" ht="18" hidden="1" x14ac:dyDescent="0.25">
      <c r="B310" s="13"/>
      <c r="C310" s="68" t="s">
        <v>160</v>
      </c>
      <c r="D310" s="64"/>
      <c r="E310" s="69">
        <v>10700061</v>
      </c>
      <c r="F310" s="66">
        <f>G310*(80)</f>
        <v>0</v>
      </c>
      <c r="G310" s="44"/>
      <c r="H310" s="67">
        <f>I310*(80)</f>
        <v>0</v>
      </c>
      <c r="I310" s="44"/>
      <c r="J310" s="67">
        <f>K310*(80)</f>
        <v>0</v>
      </c>
      <c r="K310" s="44"/>
      <c r="L310" s="67">
        <f>M310*(80)</f>
        <v>0</v>
      </c>
      <c r="M310" s="44"/>
      <c r="N310" s="67">
        <f>O310*(80)</f>
        <v>0</v>
      </c>
      <c r="O310" s="45"/>
    </row>
    <row r="311" spans="2:15" ht="31.5" x14ac:dyDescent="0.25">
      <c r="B311" s="13"/>
      <c r="C311" s="63" t="s">
        <v>161</v>
      </c>
      <c r="D311" s="64"/>
      <c r="E311" s="65">
        <v>108</v>
      </c>
      <c r="F311" s="66">
        <f t="shared" ref="F311:O311" si="12">F312+F371+F400+F415</f>
        <v>80</v>
      </c>
      <c r="G311" s="41">
        <f t="shared" si="12"/>
        <v>2</v>
      </c>
      <c r="H311" s="67">
        <f t="shared" si="12"/>
        <v>80</v>
      </c>
      <c r="I311" s="41">
        <f t="shared" si="12"/>
        <v>2</v>
      </c>
      <c r="J311" s="67">
        <f t="shared" si="12"/>
        <v>0</v>
      </c>
      <c r="K311" s="41">
        <f t="shared" si="12"/>
        <v>0</v>
      </c>
      <c r="L311" s="67">
        <f t="shared" si="12"/>
        <v>0</v>
      </c>
      <c r="M311" s="41">
        <f t="shared" si="12"/>
        <v>0</v>
      </c>
      <c r="N311" s="67">
        <f t="shared" si="12"/>
        <v>0</v>
      </c>
      <c r="O311" s="42">
        <f t="shared" si="12"/>
        <v>0</v>
      </c>
    </row>
    <row r="312" spans="2:15" ht="31.5" x14ac:dyDescent="0.25">
      <c r="B312" s="13"/>
      <c r="C312" s="63" t="s">
        <v>162</v>
      </c>
      <c r="D312" s="64"/>
      <c r="E312" s="65">
        <v>109</v>
      </c>
      <c r="F312" s="66">
        <f t="shared" ref="F312:O312" si="13">SUM(F313:F370)</f>
        <v>80</v>
      </c>
      <c r="G312" s="41">
        <f t="shared" si="13"/>
        <v>2</v>
      </c>
      <c r="H312" s="67">
        <f t="shared" si="13"/>
        <v>80</v>
      </c>
      <c r="I312" s="41">
        <f t="shared" si="13"/>
        <v>2</v>
      </c>
      <c r="J312" s="67">
        <f t="shared" si="13"/>
        <v>0</v>
      </c>
      <c r="K312" s="41">
        <f t="shared" si="13"/>
        <v>0</v>
      </c>
      <c r="L312" s="67">
        <f t="shared" si="13"/>
        <v>0</v>
      </c>
      <c r="M312" s="41">
        <f t="shared" si="13"/>
        <v>0</v>
      </c>
      <c r="N312" s="67">
        <f t="shared" si="13"/>
        <v>0</v>
      </c>
      <c r="O312" s="42">
        <f t="shared" si="13"/>
        <v>0</v>
      </c>
    </row>
    <row r="313" spans="2:15" ht="18" hidden="1" x14ac:dyDescent="0.25">
      <c r="B313" s="13"/>
      <c r="C313" s="68" t="s">
        <v>117</v>
      </c>
      <c r="D313" s="64"/>
      <c r="E313" s="69">
        <v>10900001</v>
      </c>
      <c r="F313" s="66">
        <f>G313*(1.405)</f>
        <v>0</v>
      </c>
      <c r="G313" s="44"/>
      <c r="H313" s="67">
        <f>I313*(1.405)</f>
        <v>0</v>
      </c>
      <c r="I313" s="44"/>
      <c r="J313" s="67">
        <f>K313*(1.405)</f>
        <v>0</v>
      </c>
      <c r="K313" s="44"/>
      <c r="L313" s="67">
        <f>M313*(1.405)</f>
        <v>0</v>
      </c>
      <c r="M313" s="44"/>
      <c r="N313" s="67">
        <f>O313*(1.405)</f>
        <v>0</v>
      </c>
      <c r="O313" s="45"/>
    </row>
    <row r="314" spans="2:15" ht="18" hidden="1" x14ac:dyDescent="0.25">
      <c r="B314" s="13"/>
      <c r="C314" s="68" t="s">
        <v>118</v>
      </c>
      <c r="D314" s="64"/>
      <c r="E314" s="69">
        <v>10900002</v>
      </c>
      <c r="F314" s="66">
        <f>G314*(1.6)</f>
        <v>0</v>
      </c>
      <c r="G314" s="44"/>
      <c r="H314" s="67">
        <f>I314*(1.6)</f>
        <v>0</v>
      </c>
      <c r="I314" s="44"/>
      <c r="J314" s="67">
        <f>K314*(1.6)</f>
        <v>0</v>
      </c>
      <c r="K314" s="44"/>
      <c r="L314" s="67">
        <f>M314*(1.6)</f>
        <v>0</v>
      </c>
      <c r="M314" s="44"/>
      <c r="N314" s="67">
        <f>O314*(1.6)</f>
        <v>0</v>
      </c>
      <c r="O314" s="45"/>
    </row>
    <row r="315" spans="2:15" ht="18" hidden="1" x14ac:dyDescent="0.25">
      <c r="B315" s="13"/>
      <c r="C315" s="68" t="s">
        <v>119</v>
      </c>
      <c r="D315" s="64"/>
      <c r="E315" s="69">
        <v>10900003</v>
      </c>
      <c r="F315" s="66">
        <f>G315*(1.7)</f>
        <v>0</v>
      </c>
      <c r="G315" s="44"/>
      <c r="H315" s="67">
        <f>I315*(1.7)</f>
        <v>0</v>
      </c>
      <c r="I315" s="44"/>
      <c r="J315" s="67">
        <f>K315*(1.7)</f>
        <v>0</v>
      </c>
      <c r="K315" s="44"/>
      <c r="L315" s="67">
        <f>M315*(1.7)</f>
        <v>0</v>
      </c>
      <c r="M315" s="44"/>
      <c r="N315" s="67">
        <f>O315*(1.7)</f>
        <v>0</v>
      </c>
      <c r="O315" s="45"/>
    </row>
    <row r="316" spans="2:15" ht="18" hidden="1" x14ac:dyDescent="0.25">
      <c r="B316" s="13"/>
      <c r="C316" s="68" t="s">
        <v>120</v>
      </c>
      <c r="D316" s="64"/>
      <c r="E316" s="69">
        <v>10900004</v>
      </c>
      <c r="F316" s="66">
        <f>G316*(1.8)</f>
        <v>0</v>
      </c>
      <c r="G316" s="44"/>
      <c r="H316" s="67">
        <f>I316*(1.8)</f>
        <v>0</v>
      </c>
      <c r="I316" s="44"/>
      <c r="J316" s="67">
        <f>K316*(1.8)</f>
        <v>0</v>
      </c>
      <c r="K316" s="44"/>
      <c r="L316" s="67">
        <f>M316*(1.8)</f>
        <v>0</v>
      </c>
      <c r="M316" s="44"/>
      <c r="N316" s="67">
        <f>O316*(1.8)</f>
        <v>0</v>
      </c>
      <c r="O316" s="45"/>
    </row>
    <row r="317" spans="2:15" ht="18" hidden="1" x14ac:dyDescent="0.25">
      <c r="B317" s="13"/>
      <c r="C317" s="68" t="s">
        <v>121</v>
      </c>
      <c r="D317" s="64"/>
      <c r="E317" s="69">
        <v>10900005</v>
      </c>
      <c r="F317" s="66">
        <f>G317*(1.9)</f>
        <v>0</v>
      </c>
      <c r="G317" s="44"/>
      <c r="H317" s="67">
        <f>I317*(1.9)</f>
        <v>0</v>
      </c>
      <c r="I317" s="44"/>
      <c r="J317" s="67">
        <f>K317*(1.9)</f>
        <v>0</v>
      </c>
      <c r="K317" s="44"/>
      <c r="L317" s="67">
        <f>M317*(1.9)</f>
        <v>0</v>
      </c>
      <c r="M317" s="44"/>
      <c r="N317" s="67">
        <f>O317*(1.9)</f>
        <v>0</v>
      </c>
      <c r="O317" s="45"/>
    </row>
    <row r="318" spans="2:15" ht="18" hidden="1" x14ac:dyDescent="0.25">
      <c r="B318" s="13"/>
      <c r="C318" s="68" t="s">
        <v>122</v>
      </c>
      <c r="D318" s="64"/>
      <c r="E318" s="69">
        <v>10900006</v>
      </c>
      <c r="F318" s="66">
        <f>G318*(10)</f>
        <v>0</v>
      </c>
      <c r="G318" s="44"/>
      <c r="H318" s="67">
        <f>I318*(10)</f>
        <v>0</v>
      </c>
      <c r="I318" s="44"/>
      <c r="J318" s="67">
        <f>K318*(10)</f>
        <v>0</v>
      </c>
      <c r="K318" s="44"/>
      <c r="L318" s="67">
        <f>M318*(10)</f>
        <v>0</v>
      </c>
      <c r="M318" s="44"/>
      <c r="N318" s="67">
        <f>O318*(10)</f>
        <v>0</v>
      </c>
      <c r="O318" s="45"/>
    </row>
    <row r="319" spans="2:15" ht="18" hidden="1" x14ac:dyDescent="0.25">
      <c r="B319" s="13"/>
      <c r="C319" s="68" t="s">
        <v>163</v>
      </c>
      <c r="D319" s="64"/>
      <c r="E319" s="69">
        <v>10900007</v>
      </c>
      <c r="F319" s="66">
        <f>G319*(100)</f>
        <v>0</v>
      </c>
      <c r="G319" s="44"/>
      <c r="H319" s="67">
        <f>I319*(100)</f>
        <v>0</v>
      </c>
      <c r="I319" s="44"/>
      <c r="J319" s="67">
        <f>K319*(100)</f>
        <v>0</v>
      </c>
      <c r="K319" s="44"/>
      <c r="L319" s="67">
        <f>M319*(100)</f>
        <v>0</v>
      </c>
      <c r="M319" s="44"/>
      <c r="N319" s="67">
        <f>O319*(100)</f>
        <v>0</v>
      </c>
      <c r="O319" s="45"/>
    </row>
    <row r="320" spans="2:15" ht="18" hidden="1" x14ac:dyDescent="0.25">
      <c r="B320" s="13"/>
      <c r="C320" s="68" t="s">
        <v>164</v>
      </c>
      <c r="D320" s="64"/>
      <c r="E320" s="69">
        <v>10900008</v>
      </c>
      <c r="F320" s="66">
        <f>G320*(115)</f>
        <v>0</v>
      </c>
      <c r="G320" s="44"/>
      <c r="H320" s="67">
        <f>I320*(115)</f>
        <v>0</v>
      </c>
      <c r="I320" s="44"/>
      <c r="J320" s="67">
        <f>K320*(115)</f>
        <v>0</v>
      </c>
      <c r="K320" s="44"/>
      <c r="L320" s="67">
        <f>M320*(115)</f>
        <v>0</v>
      </c>
      <c r="M320" s="44"/>
      <c r="N320" s="67">
        <f>O320*(115)</f>
        <v>0</v>
      </c>
      <c r="O320" s="45"/>
    </row>
    <row r="321" spans="2:15" ht="18" hidden="1" x14ac:dyDescent="0.25">
      <c r="B321" s="13"/>
      <c r="C321" s="68" t="s">
        <v>123</v>
      </c>
      <c r="D321" s="64"/>
      <c r="E321" s="69">
        <v>10900009</v>
      </c>
      <c r="F321" s="66">
        <f>G321*(12)</f>
        <v>0</v>
      </c>
      <c r="G321" s="44"/>
      <c r="H321" s="67">
        <f>I321*(12)</f>
        <v>0</v>
      </c>
      <c r="I321" s="44"/>
      <c r="J321" s="67">
        <f>K321*(12)</f>
        <v>0</v>
      </c>
      <c r="K321" s="44"/>
      <c r="L321" s="67">
        <f>M321*(12)</f>
        <v>0</v>
      </c>
      <c r="M321" s="44"/>
      <c r="N321" s="67">
        <f>O321*(12)</f>
        <v>0</v>
      </c>
      <c r="O321" s="45"/>
    </row>
    <row r="322" spans="2:15" ht="18" hidden="1" x14ac:dyDescent="0.25">
      <c r="B322" s="13"/>
      <c r="C322" s="68" t="s">
        <v>124</v>
      </c>
      <c r="D322" s="64"/>
      <c r="E322" s="69">
        <v>10900010</v>
      </c>
      <c r="F322" s="66">
        <f>G322*(12.5)</f>
        <v>0</v>
      </c>
      <c r="G322" s="44"/>
      <c r="H322" s="67">
        <f>I322*(12.5)</f>
        <v>0</v>
      </c>
      <c r="I322" s="44"/>
      <c r="J322" s="67">
        <f>K322*(12.5)</f>
        <v>0</v>
      </c>
      <c r="K322" s="44"/>
      <c r="L322" s="67">
        <f>M322*(12.5)</f>
        <v>0</v>
      </c>
      <c r="M322" s="44"/>
      <c r="N322" s="67">
        <f>O322*(12.5)</f>
        <v>0</v>
      </c>
      <c r="O322" s="45"/>
    </row>
    <row r="323" spans="2:15" ht="18" hidden="1" x14ac:dyDescent="0.25">
      <c r="B323" s="13"/>
      <c r="C323" s="68" t="s">
        <v>165</v>
      </c>
      <c r="D323" s="64"/>
      <c r="E323" s="69">
        <v>10900011</v>
      </c>
      <c r="F323" s="66">
        <f>G323*(120)</f>
        <v>0</v>
      </c>
      <c r="G323" s="44"/>
      <c r="H323" s="67">
        <f>I323*(120)</f>
        <v>0</v>
      </c>
      <c r="I323" s="44"/>
      <c r="J323" s="67">
        <f>K323*(120)</f>
        <v>0</v>
      </c>
      <c r="K323" s="44"/>
      <c r="L323" s="67">
        <f>M323*(120)</f>
        <v>0</v>
      </c>
      <c r="M323" s="44"/>
      <c r="N323" s="67">
        <f>O323*(120)</f>
        <v>0</v>
      </c>
      <c r="O323" s="45"/>
    </row>
    <row r="324" spans="2:15" ht="18" hidden="1" x14ac:dyDescent="0.25">
      <c r="B324" s="13"/>
      <c r="C324" s="68" t="s">
        <v>166</v>
      </c>
      <c r="D324" s="64"/>
      <c r="E324" s="69">
        <v>10900012</v>
      </c>
      <c r="F324" s="66">
        <f>G324*(125)</f>
        <v>0</v>
      </c>
      <c r="G324" s="44"/>
      <c r="H324" s="67">
        <f>I324*(125)</f>
        <v>0</v>
      </c>
      <c r="I324" s="44"/>
      <c r="J324" s="67">
        <f>K324*(125)</f>
        <v>0</v>
      </c>
      <c r="K324" s="44"/>
      <c r="L324" s="67">
        <f>M324*(125)</f>
        <v>0</v>
      </c>
      <c r="M324" s="44"/>
      <c r="N324" s="67">
        <f>O324*(125)</f>
        <v>0</v>
      </c>
      <c r="O324" s="45"/>
    </row>
    <row r="325" spans="2:15" ht="18" hidden="1" x14ac:dyDescent="0.25">
      <c r="B325" s="13"/>
      <c r="C325" s="68" t="s">
        <v>125</v>
      </c>
      <c r="D325" s="64"/>
      <c r="E325" s="69">
        <v>10900013</v>
      </c>
      <c r="F325" s="66">
        <f>G325*(13.2)</f>
        <v>0</v>
      </c>
      <c r="G325" s="44"/>
      <c r="H325" s="67">
        <f>I325*(13.2)</f>
        <v>0</v>
      </c>
      <c r="I325" s="44"/>
      <c r="J325" s="67">
        <f>K325*(13.2)</f>
        <v>0</v>
      </c>
      <c r="K325" s="44"/>
      <c r="L325" s="67">
        <f>M325*(13.2)</f>
        <v>0</v>
      </c>
      <c r="M325" s="44"/>
      <c r="N325" s="67">
        <f>O325*(13.2)</f>
        <v>0</v>
      </c>
      <c r="O325" s="45"/>
    </row>
    <row r="326" spans="2:15" ht="18" hidden="1" x14ac:dyDescent="0.25">
      <c r="B326" s="13"/>
      <c r="C326" s="68" t="s">
        <v>126</v>
      </c>
      <c r="D326" s="64"/>
      <c r="E326" s="69">
        <v>10900014</v>
      </c>
      <c r="F326" s="66">
        <f>G326*(13.5)</f>
        <v>0</v>
      </c>
      <c r="G326" s="44"/>
      <c r="H326" s="67">
        <f>I326*(13.5)</f>
        <v>0</v>
      </c>
      <c r="I326" s="44"/>
      <c r="J326" s="67">
        <f>K326*(13.5)</f>
        <v>0</v>
      </c>
      <c r="K326" s="44"/>
      <c r="L326" s="67">
        <f>M326*(13.5)</f>
        <v>0</v>
      </c>
      <c r="M326" s="44"/>
      <c r="N326" s="67">
        <f>O326*(13.5)</f>
        <v>0</v>
      </c>
      <c r="O326" s="45"/>
    </row>
    <row r="327" spans="2:15" ht="18" hidden="1" x14ac:dyDescent="0.25">
      <c r="B327" s="13"/>
      <c r="C327" s="68" t="s">
        <v>167</v>
      </c>
      <c r="D327" s="64"/>
      <c r="E327" s="69">
        <v>10900015</v>
      </c>
      <c r="F327" s="66">
        <f>G327*(133)</f>
        <v>0</v>
      </c>
      <c r="G327" s="44"/>
      <c r="H327" s="67">
        <f>I327*(133)</f>
        <v>0</v>
      </c>
      <c r="I327" s="44"/>
      <c r="J327" s="67">
        <f>K327*(133)</f>
        <v>0</v>
      </c>
      <c r="K327" s="44"/>
      <c r="L327" s="67">
        <f>M327*(133)</f>
        <v>0</v>
      </c>
      <c r="M327" s="44"/>
      <c r="N327" s="67">
        <f>O327*(133)</f>
        <v>0</v>
      </c>
      <c r="O327" s="45"/>
    </row>
    <row r="328" spans="2:15" ht="18" hidden="1" x14ac:dyDescent="0.25">
      <c r="B328" s="13"/>
      <c r="C328" s="68" t="s">
        <v>168</v>
      </c>
      <c r="D328" s="64"/>
      <c r="E328" s="69">
        <v>10900016</v>
      </c>
      <c r="F328" s="66">
        <f>G328*(135)</f>
        <v>0</v>
      </c>
      <c r="G328" s="44"/>
      <c r="H328" s="67">
        <f>I328*(135)</f>
        <v>0</v>
      </c>
      <c r="I328" s="44"/>
      <c r="J328" s="67">
        <f>K328*(135)</f>
        <v>0</v>
      </c>
      <c r="K328" s="44"/>
      <c r="L328" s="67">
        <f>M328*(135)</f>
        <v>0</v>
      </c>
      <c r="M328" s="44"/>
      <c r="N328" s="67">
        <f>O328*(135)</f>
        <v>0</v>
      </c>
      <c r="O328" s="45"/>
    </row>
    <row r="329" spans="2:15" ht="18" hidden="1" x14ac:dyDescent="0.25">
      <c r="B329" s="13"/>
      <c r="C329" s="68" t="s">
        <v>127</v>
      </c>
      <c r="D329" s="64"/>
      <c r="E329" s="69">
        <v>10900017</v>
      </c>
      <c r="F329" s="66">
        <f>G329*(15)</f>
        <v>0</v>
      </c>
      <c r="G329" s="44"/>
      <c r="H329" s="67">
        <f>I329*(15)</f>
        <v>0</v>
      </c>
      <c r="I329" s="44"/>
      <c r="J329" s="67">
        <f>K329*(15)</f>
        <v>0</v>
      </c>
      <c r="K329" s="44"/>
      <c r="L329" s="67">
        <f>M329*(15)</f>
        <v>0</v>
      </c>
      <c r="M329" s="44"/>
      <c r="N329" s="67">
        <f>O329*(15)</f>
        <v>0</v>
      </c>
      <c r="O329" s="45"/>
    </row>
    <row r="330" spans="2:15" ht="18" hidden="1" x14ac:dyDescent="0.25">
      <c r="B330" s="13"/>
      <c r="C330" s="68" t="s">
        <v>169</v>
      </c>
      <c r="D330" s="64"/>
      <c r="E330" s="69">
        <v>10900018</v>
      </c>
      <c r="F330" s="66">
        <f>G330*(150)</f>
        <v>0</v>
      </c>
      <c r="G330" s="44"/>
      <c r="H330" s="67">
        <f>I330*(150)</f>
        <v>0</v>
      </c>
      <c r="I330" s="44"/>
      <c r="J330" s="67">
        <f>K330*(150)</f>
        <v>0</v>
      </c>
      <c r="K330" s="44"/>
      <c r="L330" s="67">
        <f>M330*(150)</f>
        <v>0</v>
      </c>
      <c r="M330" s="44"/>
      <c r="N330" s="67">
        <f>O330*(150)</f>
        <v>0</v>
      </c>
      <c r="O330" s="45"/>
    </row>
    <row r="331" spans="2:15" ht="18" hidden="1" x14ac:dyDescent="0.25">
      <c r="B331" s="13"/>
      <c r="C331" s="68" t="s">
        <v>128</v>
      </c>
      <c r="D331" s="64"/>
      <c r="E331" s="69">
        <v>10900019</v>
      </c>
      <c r="F331" s="66">
        <f>G331*(16)</f>
        <v>0</v>
      </c>
      <c r="G331" s="44"/>
      <c r="H331" s="67">
        <f>I331*(16)</f>
        <v>0</v>
      </c>
      <c r="I331" s="44"/>
      <c r="J331" s="67">
        <f>K331*(16)</f>
        <v>0</v>
      </c>
      <c r="K331" s="44"/>
      <c r="L331" s="67">
        <f>M331*(16)</f>
        <v>0</v>
      </c>
      <c r="M331" s="44"/>
      <c r="N331" s="67">
        <f>O331*(16)</f>
        <v>0</v>
      </c>
      <c r="O331" s="45"/>
    </row>
    <row r="332" spans="2:15" ht="18" hidden="1" x14ac:dyDescent="0.25">
      <c r="B332" s="13"/>
      <c r="C332" s="68" t="s">
        <v>170</v>
      </c>
      <c r="D332" s="64"/>
      <c r="E332" s="69">
        <v>10900020</v>
      </c>
      <c r="F332" s="66">
        <f>G332*(160)</f>
        <v>0</v>
      </c>
      <c r="G332" s="44"/>
      <c r="H332" s="67">
        <f>I332*(160)</f>
        <v>0</v>
      </c>
      <c r="I332" s="44"/>
      <c r="J332" s="67">
        <f>K332*(160)</f>
        <v>0</v>
      </c>
      <c r="K332" s="44"/>
      <c r="L332" s="67">
        <f>M332*(160)</f>
        <v>0</v>
      </c>
      <c r="M332" s="44"/>
      <c r="N332" s="67">
        <f>O332*(160)</f>
        <v>0</v>
      </c>
      <c r="O332" s="45"/>
    </row>
    <row r="333" spans="2:15" ht="18" hidden="1" x14ac:dyDescent="0.25">
      <c r="B333" s="13"/>
      <c r="C333" s="68" t="s">
        <v>171</v>
      </c>
      <c r="D333" s="64"/>
      <c r="E333" s="69">
        <v>10900021</v>
      </c>
      <c r="F333" s="66">
        <f>G333*(167)</f>
        <v>0</v>
      </c>
      <c r="G333" s="44"/>
      <c r="H333" s="67">
        <f>I333*(167)</f>
        <v>0</v>
      </c>
      <c r="I333" s="44"/>
      <c r="J333" s="67">
        <f>K333*(167)</f>
        <v>0</v>
      </c>
      <c r="K333" s="44"/>
      <c r="L333" s="67">
        <f>M333*(167)</f>
        <v>0</v>
      </c>
      <c r="M333" s="44"/>
      <c r="N333" s="67">
        <f>O333*(167)</f>
        <v>0</v>
      </c>
      <c r="O333" s="45"/>
    </row>
    <row r="334" spans="2:15" ht="18" hidden="1" x14ac:dyDescent="0.25">
      <c r="B334" s="13"/>
      <c r="C334" s="68" t="s">
        <v>172</v>
      </c>
      <c r="D334" s="64"/>
      <c r="E334" s="69">
        <v>10900022</v>
      </c>
      <c r="F334" s="66">
        <f>G334*(180)</f>
        <v>0</v>
      </c>
      <c r="G334" s="44"/>
      <c r="H334" s="67">
        <f>I334*(180)</f>
        <v>0</v>
      </c>
      <c r="I334" s="44"/>
      <c r="J334" s="67">
        <f>K334*(180)</f>
        <v>0</v>
      </c>
      <c r="K334" s="44"/>
      <c r="L334" s="67">
        <f>M334*(180)</f>
        <v>0</v>
      </c>
      <c r="M334" s="44"/>
      <c r="N334" s="67">
        <f>O334*(180)</f>
        <v>0</v>
      </c>
      <c r="O334" s="45"/>
    </row>
    <row r="335" spans="2:15" ht="18" hidden="1" x14ac:dyDescent="0.25">
      <c r="B335" s="13"/>
      <c r="C335" s="68" t="s">
        <v>173</v>
      </c>
      <c r="D335" s="64"/>
      <c r="E335" s="69">
        <v>10900023</v>
      </c>
      <c r="F335" s="66">
        <f>G335*(195)</f>
        <v>0</v>
      </c>
      <c r="G335" s="44"/>
      <c r="H335" s="67">
        <f>I335*(195)</f>
        <v>0</v>
      </c>
      <c r="I335" s="44"/>
      <c r="J335" s="67">
        <f>K335*(195)</f>
        <v>0</v>
      </c>
      <c r="K335" s="44"/>
      <c r="L335" s="67">
        <f>M335*(195)</f>
        <v>0</v>
      </c>
      <c r="M335" s="44"/>
      <c r="N335" s="67">
        <f>O335*(195)</f>
        <v>0</v>
      </c>
      <c r="O335" s="45"/>
    </row>
    <row r="336" spans="2:15" ht="18" hidden="1" x14ac:dyDescent="0.25">
      <c r="B336" s="13"/>
      <c r="C336" s="68" t="s">
        <v>129</v>
      </c>
      <c r="D336" s="64"/>
      <c r="E336" s="69">
        <v>10900024</v>
      </c>
      <c r="F336" s="66">
        <f>G336*(2)</f>
        <v>0</v>
      </c>
      <c r="G336" s="44"/>
      <c r="H336" s="67">
        <f>I336*(2)</f>
        <v>0</v>
      </c>
      <c r="I336" s="44"/>
      <c r="J336" s="67">
        <f>K336*(2)</f>
        <v>0</v>
      </c>
      <c r="K336" s="44"/>
      <c r="L336" s="67">
        <f>M336*(2)</f>
        <v>0</v>
      </c>
      <c r="M336" s="44"/>
      <c r="N336" s="67">
        <f>O336*(2)</f>
        <v>0</v>
      </c>
      <c r="O336" s="45"/>
    </row>
    <row r="337" spans="2:15" ht="18" hidden="1" x14ac:dyDescent="0.25">
      <c r="B337" s="13"/>
      <c r="C337" s="68" t="s">
        <v>130</v>
      </c>
      <c r="D337" s="64"/>
      <c r="E337" s="69">
        <v>10900025</v>
      </c>
      <c r="F337" s="66">
        <f>G337*(2.5)</f>
        <v>0</v>
      </c>
      <c r="G337" s="44"/>
      <c r="H337" s="67">
        <f>I337*(2.5)</f>
        <v>0</v>
      </c>
      <c r="I337" s="44"/>
      <c r="J337" s="67">
        <f>K337*(2.5)</f>
        <v>0</v>
      </c>
      <c r="K337" s="44"/>
      <c r="L337" s="67">
        <f>M337*(2.5)</f>
        <v>0</v>
      </c>
      <c r="M337" s="44"/>
      <c r="N337" s="67">
        <f>O337*(2.5)</f>
        <v>0</v>
      </c>
      <c r="O337" s="45"/>
    </row>
    <row r="338" spans="2:15" ht="18" hidden="1" x14ac:dyDescent="0.25">
      <c r="B338" s="13"/>
      <c r="C338" s="68" t="s">
        <v>131</v>
      </c>
      <c r="D338" s="64"/>
      <c r="E338" s="69">
        <v>10900026</v>
      </c>
      <c r="F338" s="66">
        <f>G338*(2.66)</f>
        <v>0</v>
      </c>
      <c r="G338" s="44"/>
      <c r="H338" s="67">
        <f>I338*(2.66)</f>
        <v>0</v>
      </c>
      <c r="I338" s="44"/>
      <c r="J338" s="67">
        <f>K338*(2.66)</f>
        <v>0</v>
      </c>
      <c r="K338" s="44"/>
      <c r="L338" s="67">
        <f>M338*(2.66)</f>
        <v>0</v>
      </c>
      <c r="M338" s="44"/>
      <c r="N338" s="67">
        <f>O338*(2.66)</f>
        <v>0</v>
      </c>
      <c r="O338" s="45"/>
    </row>
    <row r="339" spans="2:15" ht="18" hidden="1" x14ac:dyDescent="0.25">
      <c r="B339" s="13"/>
      <c r="C339" s="68" t="s">
        <v>132</v>
      </c>
      <c r="D339" s="64"/>
      <c r="E339" s="69">
        <v>10900027</v>
      </c>
      <c r="F339" s="66">
        <f>G339*(2.75)</f>
        <v>0</v>
      </c>
      <c r="G339" s="44"/>
      <c r="H339" s="67">
        <f>I339*(2.75)</f>
        <v>0</v>
      </c>
      <c r="I339" s="44"/>
      <c r="J339" s="67">
        <f>K339*(2.75)</f>
        <v>0</v>
      </c>
      <c r="K339" s="44"/>
      <c r="L339" s="67">
        <f>M339*(2.75)</f>
        <v>0</v>
      </c>
      <c r="M339" s="44"/>
      <c r="N339" s="67">
        <f>O339*(2.75)</f>
        <v>0</v>
      </c>
      <c r="O339" s="45"/>
    </row>
    <row r="340" spans="2:15" ht="18" hidden="1" x14ac:dyDescent="0.25">
      <c r="B340" s="13"/>
      <c r="C340" s="68" t="s">
        <v>133</v>
      </c>
      <c r="D340" s="64"/>
      <c r="E340" s="69">
        <v>10900028</v>
      </c>
      <c r="F340" s="66">
        <f>G340*(20)</f>
        <v>0</v>
      </c>
      <c r="G340" s="44"/>
      <c r="H340" s="67">
        <f>I340*(20)</f>
        <v>0</v>
      </c>
      <c r="I340" s="44"/>
      <c r="J340" s="67">
        <f>K340*(20)</f>
        <v>0</v>
      </c>
      <c r="K340" s="44"/>
      <c r="L340" s="67">
        <f>M340*(20)</f>
        <v>0</v>
      </c>
      <c r="M340" s="44"/>
      <c r="N340" s="67">
        <f>O340*(20)</f>
        <v>0</v>
      </c>
      <c r="O340" s="45"/>
    </row>
    <row r="341" spans="2:15" ht="18" hidden="1" x14ac:dyDescent="0.25">
      <c r="B341" s="13"/>
      <c r="C341" s="68" t="s">
        <v>174</v>
      </c>
      <c r="D341" s="64"/>
      <c r="E341" s="69">
        <v>10900029</v>
      </c>
      <c r="F341" s="66">
        <f>G341*(200)</f>
        <v>0</v>
      </c>
      <c r="G341" s="44"/>
      <c r="H341" s="67">
        <f>I341*(200)</f>
        <v>0</v>
      </c>
      <c r="I341" s="44"/>
      <c r="J341" s="67">
        <f>K341*(200)</f>
        <v>0</v>
      </c>
      <c r="K341" s="44"/>
      <c r="L341" s="67">
        <f>M341*(200)</f>
        <v>0</v>
      </c>
      <c r="M341" s="44"/>
      <c r="N341" s="67">
        <f>O341*(200)</f>
        <v>0</v>
      </c>
      <c r="O341" s="45"/>
    </row>
    <row r="342" spans="2:15" ht="18" hidden="1" x14ac:dyDescent="0.25">
      <c r="B342" s="13"/>
      <c r="C342" s="68" t="s">
        <v>134</v>
      </c>
      <c r="D342" s="64"/>
      <c r="E342" s="69">
        <v>10900030</v>
      </c>
      <c r="F342" s="66">
        <f>G342*(23)</f>
        <v>0</v>
      </c>
      <c r="G342" s="44"/>
      <c r="H342" s="67">
        <f>I342*(23)</f>
        <v>0</v>
      </c>
      <c r="I342" s="44"/>
      <c r="J342" s="67">
        <f>K342*(23)</f>
        <v>0</v>
      </c>
      <c r="K342" s="44"/>
      <c r="L342" s="67">
        <f>M342*(23)</f>
        <v>0</v>
      </c>
      <c r="M342" s="44"/>
      <c r="N342" s="67">
        <f>O342*(23)</f>
        <v>0</v>
      </c>
      <c r="O342" s="45"/>
    </row>
    <row r="343" spans="2:15" ht="18" hidden="1" x14ac:dyDescent="0.25">
      <c r="B343" s="13"/>
      <c r="C343" s="68" t="s">
        <v>175</v>
      </c>
      <c r="D343" s="64"/>
      <c r="E343" s="69">
        <v>10900031</v>
      </c>
      <c r="F343" s="66">
        <f>G343*(240)</f>
        <v>0</v>
      </c>
      <c r="G343" s="44"/>
      <c r="H343" s="67">
        <f>I343*(240)</f>
        <v>0</v>
      </c>
      <c r="I343" s="44"/>
      <c r="J343" s="67">
        <f>K343*(240)</f>
        <v>0</v>
      </c>
      <c r="K343" s="44"/>
      <c r="L343" s="67">
        <f>M343*(240)</f>
        <v>0</v>
      </c>
      <c r="M343" s="44"/>
      <c r="N343" s="67">
        <f>O343*(240)</f>
        <v>0</v>
      </c>
      <c r="O343" s="45"/>
    </row>
    <row r="344" spans="2:15" ht="18" hidden="1" x14ac:dyDescent="0.25">
      <c r="B344" s="13"/>
      <c r="C344" s="68" t="s">
        <v>135</v>
      </c>
      <c r="D344" s="64"/>
      <c r="E344" s="69">
        <v>10900032</v>
      </c>
      <c r="F344" s="66">
        <f>G344*(25)</f>
        <v>0</v>
      </c>
      <c r="G344" s="44"/>
      <c r="H344" s="67">
        <f>I344*(25)</f>
        <v>0</v>
      </c>
      <c r="I344" s="44"/>
      <c r="J344" s="67">
        <f>K344*(25)</f>
        <v>0</v>
      </c>
      <c r="K344" s="44"/>
      <c r="L344" s="67">
        <f>M344*(25)</f>
        <v>0</v>
      </c>
      <c r="M344" s="44"/>
      <c r="N344" s="67">
        <f>O344*(25)</f>
        <v>0</v>
      </c>
      <c r="O344" s="45"/>
    </row>
    <row r="345" spans="2:15" ht="18" hidden="1" x14ac:dyDescent="0.25">
      <c r="B345" s="13"/>
      <c r="C345" s="68" t="s">
        <v>176</v>
      </c>
      <c r="D345" s="64"/>
      <c r="E345" s="69">
        <v>10900033</v>
      </c>
      <c r="F345" s="66">
        <f>G345*(250)</f>
        <v>0</v>
      </c>
      <c r="G345" s="44"/>
      <c r="H345" s="67">
        <f>I345*(250)</f>
        <v>0</v>
      </c>
      <c r="I345" s="44"/>
      <c r="J345" s="67">
        <f>K345*(250)</f>
        <v>0</v>
      </c>
      <c r="K345" s="44"/>
      <c r="L345" s="67">
        <f>M345*(250)</f>
        <v>0</v>
      </c>
      <c r="M345" s="44"/>
      <c r="N345" s="67">
        <f>O345*(250)</f>
        <v>0</v>
      </c>
      <c r="O345" s="45"/>
    </row>
    <row r="346" spans="2:15" ht="18" hidden="1" x14ac:dyDescent="0.25">
      <c r="B346" s="13"/>
      <c r="C346" s="68" t="s">
        <v>177</v>
      </c>
      <c r="D346" s="64"/>
      <c r="E346" s="69">
        <v>10900034</v>
      </c>
      <c r="F346" s="66">
        <f>G346*(267)</f>
        <v>0</v>
      </c>
      <c r="G346" s="44"/>
      <c r="H346" s="67">
        <f>I346*(267)</f>
        <v>0</v>
      </c>
      <c r="I346" s="44"/>
      <c r="J346" s="67">
        <f>K346*(267)</f>
        <v>0</v>
      </c>
      <c r="K346" s="44"/>
      <c r="L346" s="67">
        <f>M346*(267)</f>
        <v>0</v>
      </c>
      <c r="M346" s="44"/>
      <c r="N346" s="67">
        <f>O346*(267)</f>
        <v>0</v>
      </c>
      <c r="O346" s="45"/>
    </row>
    <row r="347" spans="2:15" ht="18" hidden="1" x14ac:dyDescent="0.25">
      <c r="B347" s="13"/>
      <c r="C347" s="68" t="s">
        <v>149</v>
      </c>
      <c r="D347" s="64"/>
      <c r="E347" s="69">
        <v>10900035</v>
      </c>
      <c r="F347" s="66">
        <f>G347*(28)</f>
        <v>0</v>
      </c>
      <c r="G347" s="44"/>
      <c r="H347" s="67">
        <f>I347*(28)</f>
        <v>0</v>
      </c>
      <c r="I347" s="44"/>
      <c r="J347" s="67">
        <f>K347*(28)</f>
        <v>0</v>
      </c>
      <c r="K347" s="44"/>
      <c r="L347" s="67">
        <f>M347*(28)</f>
        <v>0</v>
      </c>
      <c r="M347" s="44"/>
      <c r="N347" s="67">
        <f>O347*(28)</f>
        <v>0</v>
      </c>
      <c r="O347" s="45"/>
    </row>
    <row r="348" spans="2:15" ht="18" hidden="1" x14ac:dyDescent="0.25">
      <c r="B348" s="13"/>
      <c r="C348" s="68" t="s">
        <v>136</v>
      </c>
      <c r="D348" s="64"/>
      <c r="E348" s="69">
        <v>10900036</v>
      </c>
      <c r="F348" s="66">
        <f>G348*(3.15)</f>
        <v>0</v>
      </c>
      <c r="G348" s="44"/>
      <c r="H348" s="67">
        <f>I348*(3.15)</f>
        <v>0</v>
      </c>
      <c r="I348" s="44"/>
      <c r="J348" s="67">
        <f>K348*(3.15)</f>
        <v>0</v>
      </c>
      <c r="K348" s="44"/>
      <c r="L348" s="67">
        <f>M348*(3.15)</f>
        <v>0</v>
      </c>
      <c r="M348" s="44"/>
      <c r="N348" s="67">
        <f>O348*(3.15)</f>
        <v>0</v>
      </c>
      <c r="O348" s="45"/>
    </row>
    <row r="349" spans="2:15" ht="18" hidden="1" x14ac:dyDescent="0.25">
      <c r="B349" s="13"/>
      <c r="C349" s="68" t="s">
        <v>137</v>
      </c>
      <c r="D349" s="64"/>
      <c r="E349" s="69">
        <v>10900037</v>
      </c>
      <c r="F349" s="66">
        <f>G349*(3.2)</f>
        <v>0</v>
      </c>
      <c r="G349" s="44"/>
      <c r="H349" s="67">
        <f>I349*(3.2)</f>
        <v>0</v>
      </c>
      <c r="I349" s="44"/>
      <c r="J349" s="67">
        <f>K349*(3.2)</f>
        <v>0</v>
      </c>
      <c r="K349" s="44"/>
      <c r="L349" s="67">
        <f>M349*(3.2)</f>
        <v>0</v>
      </c>
      <c r="M349" s="44"/>
      <c r="N349" s="67">
        <f>O349*(3.2)</f>
        <v>0</v>
      </c>
      <c r="O349" s="45"/>
    </row>
    <row r="350" spans="2:15" ht="18" hidden="1" x14ac:dyDescent="0.25">
      <c r="B350" s="13"/>
      <c r="C350" s="68" t="s">
        <v>150</v>
      </c>
      <c r="D350" s="64"/>
      <c r="E350" s="69">
        <v>10900038</v>
      </c>
      <c r="F350" s="66">
        <f>G350*(30)</f>
        <v>0</v>
      </c>
      <c r="G350" s="44"/>
      <c r="H350" s="67">
        <f>I350*(30)</f>
        <v>0</v>
      </c>
      <c r="I350" s="44"/>
      <c r="J350" s="67">
        <f>K350*(30)</f>
        <v>0</v>
      </c>
      <c r="K350" s="44"/>
      <c r="L350" s="67">
        <f>M350*(30)</f>
        <v>0</v>
      </c>
      <c r="M350" s="44"/>
      <c r="N350" s="67">
        <f>O350*(30)</f>
        <v>0</v>
      </c>
      <c r="O350" s="45"/>
    </row>
    <row r="351" spans="2:15" ht="18" hidden="1" x14ac:dyDescent="0.25">
      <c r="B351" s="13"/>
      <c r="C351" s="68" t="s">
        <v>151</v>
      </c>
      <c r="D351" s="64"/>
      <c r="E351" s="69">
        <v>10900039</v>
      </c>
      <c r="F351" s="66">
        <f>G351*(31.5)</f>
        <v>0</v>
      </c>
      <c r="G351" s="44"/>
      <c r="H351" s="67">
        <f>I351*(31.5)</f>
        <v>0</v>
      </c>
      <c r="I351" s="44"/>
      <c r="J351" s="67">
        <f>K351*(31.5)</f>
        <v>0</v>
      </c>
      <c r="K351" s="44"/>
      <c r="L351" s="67">
        <f>M351*(31.5)</f>
        <v>0</v>
      </c>
      <c r="M351" s="44"/>
      <c r="N351" s="67">
        <f>O351*(31.5)</f>
        <v>0</v>
      </c>
      <c r="O351" s="45"/>
    </row>
    <row r="352" spans="2:15" ht="18" hidden="1" x14ac:dyDescent="0.25">
      <c r="B352" s="13"/>
      <c r="C352" s="68" t="s">
        <v>152</v>
      </c>
      <c r="D352" s="64"/>
      <c r="E352" s="69">
        <v>10900040</v>
      </c>
      <c r="F352" s="66">
        <f>G352*(32)</f>
        <v>0</v>
      </c>
      <c r="G352" s="44"/>
      <c r="H352" s="67">
        <f>I352*(32)</f>
        <v>0</v>
      </c>
      <c r="I352" s="44"/>
      <c r="J352" s="67">
        <f>K352*(32)</f>
        <v>0</v>
      </c>
      <c r="K352" s="44"/>
      <c r="L352" s="67">
        <f>M352*(32)</f>
        <v>0</v>
      </c>
      <c r="M352" s="44"/>
      <c r="N352" s="67">
        <f>O352*(32)</f>
        <v>0</v>
      </c>
      <c r="O352" s="45"/>
    </row>
    <row r="353" spans="2:15" ht="18" hidden="1" x14ac:dyDescent="0.25">
      <c r="B353" s="13"/>
      <c r="C353" s="68" t="s">
        <v>178</v>
      </c>
      <c r="D353" s="64"/>
      <c r="E353" s="69">
        <v>10900041</v>
      </c>
      <c r="F353" s="66">
        <f>G353*(333)</f>
        <v>0</v>
      </c>
      <c r="G353" s="44"/>
      <c r="H353" s="67">
        <f>I353*(333)</f>
        <v>0</v>
      </c>
      <c r="I353" s="44"/>
      <c r="J353" s="67">
        <f>K353*(333)</f>
        <v>0</v>
      </c>
      <c r="K353" s="44"/>
      <c r="L353" s="67">
        <f>M353*(333)</f>
        <v>0</v>
      </c>
      <c r="M353" s="44"/>
      <c r="N353" s="67">
        <f>O353*(333)</f>
        <v>0</v>
      </c>
      <c r="O353" s="45"/>
    </row>
    <row r="354" spans="2:15" ht="18" hidden="1" x14ac:dyDescent="0.25">
      <c r="B354" s="13"/>
      <c r="C354" s="68" t="s">
        <v>138</v>
      </c>
      <c r="D354" s="64"/>
      <c r="E354" s="69">
        <v>10900042</v>
      </c>
      <c r="F354" s="66">
        <f>G354*(4)</f>
        <v>0</v>
      </c>
      <c r="G354" s="44"/>
      <c r="H354" s="67">
        <f>I354*(4)</f>
        <v>0</v>
      </c>
      <c r="I354" s="44"/>
      <c r="J354" s="67">
        <f>K354*(4)</f>
        <v>0</v>
      </c>
      <c r="K354" s="44"/>
      <c r="L354" s="67">
        <f>M354*(4)</f>
        <v>0</v>
      </c>
      <c r="M354" s="44"/>
      <c r="N354" s="67">
        <f>O354*(4)</f>
        <v>0</v>
      </c>
      <c r="O354" s="45"/>
    </row>
    <row r="355" spans="2:15" ht="18" hidden="1" x14ac:dyDescent="0.25">
      <c r="B355" s="13"/>
      <c r="C355" s="68" t="s">
        <v>139</v>
      </c>
      <c r="D355" s="64"/>
      <c r="E355" s="69">
        <v>10900043</v>
      </c>
      <c r="F355" s="66">
        <f>G355*(4.2)</f>
        <v>0</v>
      </c>
      <c r="G355" s="44"/>
      <c r="H355" s="67">
        <f>I355*(4.2)</f>
        <v>0</v>
      </c>
      <c r="I355" s="44"/>
      <c r="J355" s="67">
        <f>K355*(4.2)</f>
        <v>0</v>
      </c>
      <c r="K355" s="44"/>
      <c r="L355" s="67">
        <f>M355*(4.2)</f>
        <v>0</v>
      </c>
      <c r="M355" s="44"/>
      <c r="N355" s="67">
        <f>O355*(4.2)</f>
        <v>0</v>
      </c>
      <c r="O355" s="45"/>
    </row>
    <row r="356" spans="2:15" ht="18" x14ac:dyDescent="0.25">
      <c r="B356" s="13"/>
      <c r="C356" s="68" t="s">
        <v>153</v>
      </c>
      <c r="D356" s="64"/>
      <c r="E356" s="69">
        <v>10900044</v>
      </c>
      <c r="F356" s="66">
        <f>G356*(40)</f>
        <v>80</v>
      </c>
      <c r="G356" s="44">
        <v>2</v>
      </c>
      <c r="H356" s="67">
        <f>I356*(40)</f>
        <v>80</v>
      </c>
      <c r="I356" s="44">
        <v>2</v>
      </c>
      <c r="J356" s="67">
        <f>K356*(40)</f>
        <v>0</v>
      </c>
      <c r="K356" s="44"/>
      <c r="L356" s="67">
        <f>M356*(40)</f>
        <v>0</v>
      </c>
      <c r="M356" s="44"/>
      <c r="N356" s="67">
        <f>O356*(40)</f>
        <v>0</v>
      </c>
      <c r="O356" s="45"/>
    </row>
    <row r="357" spans="2:15" ht="18" hidden="1" x14ac:dyDescent="0.25">
      <c r="B357" s="13"/>
      <c r="C357" s="68" t="s">
        <v>154</v>
      </c>
      <c r="D357" s="64"/>
      <c r="E357" s="69">
        <v>10900045</v>
      </c>
      <c r="F357" s="66">
        <f>G357*(40.5)</f>
        <v>0</v>
      </c>
      <c r="G357" s="44"/>
      <c r="H357" s="67">
        <f>I357*(40.5)</f>
        <v>0</v>
      </c>
      <c r="I357" s="44"/>
      <c r="J357" s="67">
        <f>K357*(40.5)</f>
        <v>0</v>
      </c>
      <c r="K357" s="44"/>
      <c r="L357" s="67">
        <f>M357*(40.5)</f>
        <v>0</v>
      </c>
      <c r="M357" s="44"/>
      <c r="N357" s="67">
        <f>O357*(40.5)</f>
        <v>0</v>
      </c>
      <c r="O357" s="45"/>
    </row>
    <row r="358" spans="2:15" ht="18" hidden="1" x14ac:dyDescent="0.25">
      <c r="B358" s="13"/>
      <c r="C358" s="68" t="s">
        <v>179</v>
      </c>
      <c r="D358" s="64"/>
      <c r="E358" s="69">
        <v>10900046</v>
      </c>
      <c r="F358" s="66">
        <f>G358*(400)</f>
        <v>0</v>
      </c>
      <c r="G358" s="44"/>
      <c r="H358" s="67">
        <f>I358*(400)</f>
        <v>0</v>
      </c>
      <c r="I358" s="44"/>
      <c r="J358" s="67">
        <f>K358*(400)</f>
        <v>0</v>
      </c>
      <c r="K358" s="44"/>
      <c r="L358" s="67">
        <f>M358*(400)</f>
        <v>0</v>
      </c>
      <c r="M358" s="44"/>
      <c r="N358" s="67">
        <f>O358*(400)</f>
        <v>0</v>
      </c>
      <c r="O358" s="45"/>
    </row>
    <row r="359" spans="2:15" ht="18" hidden="1" x14ac:dyDescent="0.25">
      <c r="B359" s="13"/>
      <c r="C359" s="68" t="s">
        <v>155</v>
      </c>
      <c r="D359" s="64"/>
      <c r="E359" s="69">
        <v>10900047</v>
      </c>
      <c r="F359" s="66">
        <f>G359*(48)</f>
        <v>0</v>
      </c>
      <c r="G359" s="44"/>
      <c r="H359" s="67">
        <f>I359*(48)</f>
        <v>0</v>
      </c>
      <c r="I359" s="44"/>
      <c r="J359" s="67">
        <f>K359*(48)</f>
        <v>0</v>
      </c>
      <c r="K359" s="44"/>
      <c r="L359" s="67">
        <f>M359*(48)</f>
        <v>0</v>
      </c>
      <c r="M359" s="44"/>
      <c r="N359" s="67">
        <f>O359*(48)</f>
        <v>0</v>
      </c>
      <c r="O359" s="45"/>
    </row>
    <row r="360" spans="2:15" ht="18" hidden="1" x14ac:dyDescent="0.25">
      <c r="B360" s="13"/>
      <c r="C360" s="68" t="s">
        <v>140</v>
      </c>
      <c r="D360" s="64"/>
      <c r="E360" s="69">
        <v>10900048</v>
      </c>
      <c r="F360" s="66">
        <f>G360*(5)</f>
        <v>0</v>
      </c>
      <c r="G360" s="44"/>
      <c r="H360" s="67">
        <f>I360*(5)</f>
        <v>0</v>
      </c>
      <c r="I360" s="44"/>
      <c r="J360" s="67">
        <f>K360*(5)</f>
        <v>0</v>
      </c>
      <c r="K360" s="44"/>
      <c r="L360" s="67">
        <f>M360*(5)</f>
        <v>0</v>
      </c>
      <c r="M360" s="44"/>
      <c r="N360" s="67">
        <f>O360*(5)</f>
        <v>0</v>
      </c>
      <c r="O360" s="45"/>
    </row>
    <row r="361" spans="2:15" ht="18" hidden="1" x14ac:dyDescent="0.25">
      <c r="B361" s="13"/>
      <c r="C361" s="68" t="s">
        <v>141</v>
      </c>
      <c r="D361" s="64"/>
      <c r="E361" s="69">
        <v>10900049</v>
      </c>
      <c r="F361" s="66">
        <f>G361*(5.6)</f>
        <v>0</v>
      </c>
      <c r="G361" s="44"/>
      <c r="H361" s="67">
        <f>I361*(5.6)</f>
        <v>0</v>
      </c>
      <c r="I361" s="44"/>
      <c r="J361" s="67">
        <f>K361*(5.6)</f>
        <v>0</v>
      </c>
      <c r="K361" s="44"/>
      <c r="L361" s="67">
        <f>M361*(5.6)</f>
        <v>0</v>
      </c>
      <c r="M361" s="44"/>
      <c r="N361" s="67">
        <f>O361*(5.6)</f>
        <v>0</v>
      </c>
      <c r="O361" s="45"/>
    </row>
    <row r="362" spans="2:15" ht="18" hidden="1" x14ac:dyDescent="0.25">
      <c r="B362" s="13"/>
      <c r="C362" s="68" t="s">
        <v>156</v>
      </c>
      <c r="D362" s="64"/>
      <c r="E362" s="69">
        <v>10900050</v>
      </c>
      <c r="F362" s="66">
        <f>G362*(50)</f>
        <v>0</v>
      </c>
      <c r="G362" s="44"/>
      <c r="H362" s="67">
        <f>I362*(50)</f>
        <v>0</v>
      </c>
      <c r="I362" s="44"/>
      <c r="J362" s="67">
        <f>K362*(50)</f>
        <v>0</v>
      </c>
      <c r="K362" s="44"/>
      <c r="L362" s="67">
        <f>M362*(50)</f>
        <v>0</v>
      </c>
      <c r="M362" s="44"/>
      <c r="N362" s="67">
        <f>O362*(50)</f>
        <v>0</v>
      </c>
      <c r="O362" s="45"/>
    </row>
    <row r="363" spans="2:15" ht="18" hidden="1" x14ac:dyDescent="0.25">
      <c r="B363" s="13"/>
      <c r="C363" s="68" t="s">
        <v>142</v>
      </c>
      <c r="D363" s="64"/>
      <c r="E363" s="69">
        <v>10900051</v>
      </c>
      <c r="F363" s="66">
        <f>G363*(6.3)</f>
        <v>0</v>
      </c>
      <c r="G363" s="44"/>
      <c r="H363" s="67">
        <f>I363*(6.3)</f>
        <v>0</v>
      </c>
      <c r="I363" s="44"/>
      <c r="J363" s="67">
        <f>K363*(6.3)</f>
        <v>0</v>
      </c>
      <c r="K363" s="44"/>
      <c r="L363" s="67">
        <f>M363*(6.3)</f>
        <v>0</v>
      </c>
      <c r="M363" s="44"/>
      <c r="N363" s="67">
        <f>O363*(6.3)</f>
        <v>0</v>
      </c>
      <c r="O363" s="45"/>
    </row>
    <row r="364" spans="2:15" ht="18" hidden="1" x14ac:dyDescent="0.25">
      <c r="B364" s="13"/>
      <c r="C364" s="68" t="s">
        <v>157</v>
      </c>
      <c r="D364" s="64"/>
      <c r="E364" s="69">
        <v>10900052</v>
      </c>
      <c r="F364" s="66">
        <f>G364*(60)</f>
        <v>0</v>
      </c>
      <c r="G364" s="44"/>
      <c r="H364" s="67">
        <f>I364*(60)</f>
        <v>0</v>
      </c>
      <c r="I364" s="44"/>
      <c r="J364" s="67">
        <f>K364*(60)</f>
        <v>0</v>
      </c>
      <c r="K364" s="44"/>
      <c r="L364" s="67">
        <f>M364*(60)</f>
        <v>0</v>
      </c>
      <c r="M364" s="44"/>
      <c r="N364" s="67">
        <f>O364*(60)</f>
        <v>0</v>
      </c>
      <c r="O364" s="45"/>
    </row>
    <row r="365" spans="2:15" ht="18" hidden="1" x14ac:dyDescent="0.25">
      <c r="B365" s="13"/>
      <c r="C365" s="68" t="s">
        <v>158</v>
      </c>
      <c r="D365" s="64"/>
      <c r="E365" s="69">
        <v>10900053</v>
      </c>
      <c r="F365" s="66">
        <f>G365*(63)</f>
        <v>0</v>
      </c>
      <c r="G365" s="44"/>
      <c r="H365" s="67">
        <f>I365*(63)</f>
        <v>0</v>
      </c>
      <c r="I365" s="44"/>
      <c r="J365" s="67">
        <f>K365*(63)</f>
        <v>0</v>
      </c>
      <c r="K365" s="44"/>
      <c r="L365" s="67">
        <f>M365*(63)</f>
        <v>0</v>
      </c>
      <c r="M365" s="44"/>
      <c r="N365" s="67">
        <f>O365*(63)</f>
        <v>0</v>
      </c>
      <c r="O365" s="45"/>
    </row>
    <row r="366" spans="2:15" ht="18" hidden="1" x14ac:dyDescent="0.25">
      <c r="B366" s="13"/>
      <c r="C366" s="68" t="s">
        <v>159</v>
      </c>
      <c r="D366" s="64"/>
      <c r="E366" s="69">
        <v>10900054</v>
      </c>
      <c r="F366" s="66">
        <f>G366*(66.667)</f>
        <v>0</v>
      </c>
      <c r="G366" s="44"/>
      <c r="H366" s="67">
        <f>I366*(66.667)</f>
        <v>0</v>
      </c>
      <c r="I366" s="44"/>
      <c r="J366" s="67">
        <f>K366*(66.667)</f>
        <v>0</v>
      </c>
      <c r="K366" s="44"/>
      <c r="L366" s="67">
        <f>M366*(66.667)</f>
        <v>0</v>
      </c>
      <c r="M366" s="44"/>
      <c r="N366" s="67">
        <f>O366*(66.667)</f>
        <v>0</v>
      </c>
      <c r="O366" s="45"/>
    </row>
    <row r="367" spans="2:15" ht="18" hidden="1" x14ac:dyDescent="0.25">
      <c r="B367" s="13"/>
      <c r="C367" s="68" t="s">
        <v>143</v>
      </c>
      <c r="D367" s="64"/>
      <c r="E367" s="69">
        <v>10900055</v>
      </c>
      <c r="F367" s="66">
        <f>G367*(7.5)</f>
        <v>0</v>
      </c>
      <c r="G367" s="44"/>
      <c r="H367" s="67">
        <f>I367*(7.5)</f>
        <v>0</v>
      </c>
      <c r="I367" s="44"/>
      <c r="J367" s="67">
        <f>K367*(7.5)</f>
        <v>0</v>
      </c>
      <c r="K367" s="44"/>
      <c r="L367" s="67">
        <f>M367*(7.5)</f>
        <v>0</v>
      </c>
      <c r="M367" s="44"/>
      <c r="N367" s="67">
        <f>O367*(7.5)</f>
        <v>0</v>
      </c>
      <c r="O367" s="45"/>
    </row>
    <row r="368" spans="2:15" ht="18" hidden="1" x14ac:dyDescent="0.25">
      <c r="B368" s="13"/>
      <c r="C368" s="68" t="s">
        <v>144</v>
      </c>
      <c r="D368" s="64"/>
      <c r="E368" s="69">
        <v>10900056</v>
      </c>
      <c r="F368" s="66">
        <f>G368*(8.5)</f>
        <v>0</v>
      </c>
      <c r="G368" s="44"/>
      <c r="H368" s="67">
        <f>I368*(8.5)</f>
        <v>0</v>
      </c>
      <c r="I368" s="44"/>
      <c r="J368" s="67">
        <f>K368*(8.5)</f>
        <v>0</v>
      </c>
      <c r="K368" s="44"/>
      <c r="L368" s="67">
        <f>M368*(8.5)</f>
        <v>0</v>
      </c>
      <c r="M368" s="44"/>
      <c r="N368" s="67">
        <f>O368*(8.5)</f>
        <v>0</v>
      </c>
      <c r="O368" s="45"/>
    </row>
    <row r="369" spans="2:15" ht="18" hidden="1" x14ac:dyDescent="0.25">
      <c r="B369" s="13"/>
      <c r="C369" s="68" t="s">
        <v>160</v>
      </c>
      <c r="D369" s="64"/>
      <c r="E369" s="69">
        <v>10900057</v>
      </c>
      <c r="F369" s="66">
        <f>G369*(80)</f>
        <v>0</v>
      </c>
      <c r="G369" s="44"/>
      <c r="H369" s="67">
        <f>I369*(80)</f>
        <v>0</v>
      </c>
      <c r="I369" s="44"/>
      <c r="J369" s="67">
        <f>K369*(80)</f>
        <v>0</v>
      </c>
      <c r="K369" s="44"/>
      <c r="L369" s="67">
        <f>M369*(80)</f>
        <v>0</v>
      </c>
      <c r="M369" s="44"/>
      <c r="N369" s="67">
        <f>O369*(80)</f>
        <v>0</v>
      </c>
      <c r="O369" s="45"/>
    </row>
    <row r="370" spans="2:15" ht="18" hidden="1" x14ac:dyDescent="0.25">
      <c r="B370" s="13"/>
      <c r="C370" s="68" t="s">
        <v>180</v>
      </c>
      <c r="D370" s="64"/>
      <c r="E370" s="69">
        <v>10900058</v>
      </c>
      <c r="F370" s="66">
        <f>G370*(90)</f>
        <v>0</v>
      </c>
      <c r="G370" s="44"/>
      <c r="H370" s="67">
        <f>I370*(90)</f>
        <v>0</v>
      </c>
      <c r="I370" s="44"/>
      <c r="J370" s="67">
        <f>K370*(90)</f>
        <v>0</v>
      </c>
      <c r="K370" s="44"/>
      <c r="L370" s="67">
        <f>M370*(90)</f>
        <v>0</v>
      </c>
      <c r="M370" s="44"/>
      <c r="N370" s="67">
        <f>O370*(90)</f>
        <v>0</v>
      </c>
      <c r="O370" s="45"/>
    </row>
    <row r="371" spans="2:15" ht="31.5" x14ac:dyDescent="0.25">
      <c r="B371" s="13"/>
      <c r="C371" s="63" t="s">
        <v>181</v>
      </c>
      <c r="D371" s="64"/>
      <c r="E371" s="65">
        <v>110</v>
      </c>
      <c r="F371" s="66">
        <f t="shared" ref="F371:O371" si="14">SUM(F372:F399)</f>
        <v>0</v>
      </c>
      <c r="G371" s="41">
        <f t="shared" si="14"/>
        <v>0</v>
      </c>
      <c r="H371" s="67">
        <f t="shared" si="14"/>
        <v>0</v>
      </c>
      <c r="I371" s="41">
        <f t="shared" si="14"/>
        <v>0</v>
      </c>
      <c r="J371" s="67">
        <f t="shared" si="14"/>
        <v>0</v>
      </c>
      <c r="K371" s="41">
        <f t="shared" si="14"/>
        <v>0</v>
      </c>
      <c r="L371" s="67">
        <f t="shared" si="14"/>
        <v>0</v>
      </c>
      <c r="M371" s="41">
        <f t="shared" si="14"/>
        <v>0</v>
      </c>
      <c r="N371" s="67">
        <f t="shared" si="14"/>
        <v>0</v>
      </c>
      <c r="O371" s="42">
        <f t="shared" si="14"/>
        <v>0</v>
      </c>
    </row>
    <row r="372" spans="2:15" ht="18" hidden="1" x14ac:dyDescent="0.25">
      <c r="B372" s="13"/>
      <c r="C372" s="68" t="s">
        <v>140</v>
      </c>
      <c r="D372" s="64"/>
      <c r="E372" s="69">
        <v>11000001</v>
      </c>
      <c r="F372" s="66">
        <f>G372*(5)</f>
        <v>0</v>
      </c>
      <c r="G372" s="44"/>
      <c r="H372" s="67">
        <f>I372*(5)</f>
        <v>0</v>
      </c>
      <c r="I372" s="44"/>
      <c r="J372" s="67">
        <f>K372*(5)</f>
        <v>0</v>
      </c>
      <c r="K372" s="44"/>
      <c r="L372" s="67">
        <f>M372*(5)</f>
        <v>0</v>
      </c>
      <c r="M372" s="44"/>
      <c r="N372" s="67">
        <f>O372*(5)</f>
        <v>0</v>
      </c>
      <c r="O372" s="45"/>
    </row>
    <row r="373" spans="2:15" ht="18" hidden="1" x14ac:dyDescent="0.25">
      <c r="B373" s="13"/>
      <c r="C373" s="68" t="s">
        <v>122</v>
      </c>
      <c r="D373" s="64"/>
      <c r="E373" s="69">
        <v>11000002</v>
      </c>
      <c r="F373" s="66">
        <f>G373*(10)</f>
        <v>0</v>
      </c>
      <c r="G373" s="44"/>
      <c r="H373" s="67">
        <f>I373*(10)</f>
        <v>0</v>
      </c>
      <c r="I373" s="44"/>
      <c r="J373" s="67">
        <f>K373*(10)</f>
        <v>0</v>
      </c>
      <c r="K373" s="44"/>
      <c r="L373" s="67">
        <f>M373*(10)</f>
        <v>0</v>
      </c>
      <c r="M373" s="44"/>
      <c r="N373" s="67">
        <f>O373*(10)</f>
        <v>0</v>
      </c>
      <c r="O373" s="45"/>
    </row>
    <row r="374" spans="2:15" ht="18" hidden="1" x14ac:dyDescent="0.25">
      <c r="B374" s="13"/>
      <c r="C374" s="68" t="s">
        <v>133</v>
      </c>
      <c r="D374" s="64"/>
      <c r="E374" s="69">
        <v>11000003</v>
      </c>
      <c r="F374" s="66">
        <f>G374*(20)</f>
        <v>0</v>
      </c>
      <c r="G374" s="44"/>
      <c r="H374" s="67">
        <f>I374*(20)</f>
        <v>0</v>
      </c>
      <c r="I374" s="44"/>
      <c r="J374" s="67">
        <f>K374*(20)</f>
        <v>0</v>
      </c>
      <c r="K374" s="44"/>
      <c r="L374" s="67">
        <f>M374*(20)</f>
        <v>0</v>
      </c>
      <c r="M374" s="44"/>
      <c r="N374" s="67">
        <f>O374*(20)</f>
        <v>0</v>
      </c>
      <c r="O374" s="45"/>
    </row>
    <row r="375" spans="2:15" ht="18" hidden="1" x14ac:dyDescent="0.25">
      <c r="B375" s="13"/>
      <c r="C375" s="68" t="s">
        <v>135</v>
      </c>
      <c r="D375" s="64"/>
      <c r="E375" s="69">
        <v>11000004</v>
      </c>
      <c r="F375" s="66">
        <f>G375*(25)</f>
        <v>0</v>
      </c>
      <c r="G375" s="44"/>
      <c r="H375" s="67">
        <f>I375*(25)</f>
        <v>0</v>
      </c>
      <c r="I375" s="44"/>
      <c r="J375" s="67">
        <f>K375*(25)</f>
        <v>0</v>
      </c>
      <c r="K375" s="44"/>
      <c r="L375" s="67">
        <f>M375*(25)</f>
        <v>0</v>
      </c>
      <c r="M375" s="44"/>
      <c r="N375" s="67">
        <f>O375*(25)</f>
        <v>0</v>
      </c>
      <c r="O375" s="45"/>
    </row>
    <row r="376" spans="2:15" ht="18" hidden="1" x14ac:dyDescent="0.25">
      <c r="B376" s="13"/>
      <c r="C376" s="68" t="s">
        <v>150</v>
      </c>
      <c r="D376" s="64"/>
      <c r="E376" s="69">
        <v>11000005</v>
      </c>
      <c r="F376" s="66">
        <f>G376*(30)</f>
        <v>0</v>
      </c>
      <c r="G376" s="44"/>
      <c r="H376" s="67">
        <f>I376*(30)</f>
        <v>0</v>
      </c>
      <c r="I376" s="44"/>
      <c r="J376" s="67">
        <f>K376*(30)</f>
        <v>0</v>
      </c>
      <c r="K376" s="44"/>
      <c r="L376" s="67">
        <f>M376*(30)</f>
        <v>0</v>
      </c>
      <c r="M376" s="44"/>
      <c r="N376" s="67">
        <f>O376*(30)</f>
        <v>0</v>
      </c>
      <c r="O376" s="45"/>
    </row>
    <row r="377" spans="2:15" ht="18" hidden="1" x14ac:dyDescent="0.25">
      <c r="B377" s="13"/>
      <c r="C377" s="68" t="s">
        <v>151</v>
      </c>
      <c r="D377" s="64"/>
      <c r="E377" s="69">
        <v>11000006</v>
      </c>
      <c r="F377" s="66">
        <f>G377*(31.5)</f>
        <v>0</v>
      </c>
      <c r="G377" s="44"/>
      <c r="H377" s="67">
        <f>I377*(31.5)</f>
        <v>0</v>
      </c>
      <c r="I377" s="44"/>
      <c r="J377" s="67">
        <f>K377*(31.5)</f>
        <v>0</v>
      </c>
      <c r="K377" s="44"/>
      <c r="L377" s="67">
        <f>M377*(31.5)</f>
        <v>0</v>
      </c>
      <c r="M377" s="44"/>
      <c r="N377" s="67">
        <f>O377*(31.5)</f>
        <v>0</v>
      </c>
      <c r="O377" s="45"/>
    </row>
    <row r="378" spans="2:15" ht="18" hidden="1" x14ac:dyDescent="0.25">
      <c r="B378" s="13"/>
      <c r="C378" s="68" t="s">
        <v>152</v>
      </c>
      <c r="D378" s="64"/>
      <c r="E378" s="69">
        <v>11000007</v>
      </c>
      <c r="F378" s="66">
        <f>G378*(32)</f>
        <v>0</v>
      </c>
      <c r="G378" s="44"/>
      <c r="H378" s="67">
        <f>I378*(32)</f>
        <v>0</v>
      </c>
      <c r="I378" s="44"/>
      <c r="J378" s="67">
        <f>K378*(32)</f>
        <v>0</v>
      </c>
      <c r="K378" s="44"/>
      <c r="L378" s="67">
        <f>M378*(32)</f>
        <v>0</v>
      </c>
      <c r="M378" s="44"/>
      <c r="N378" s="67">
        <f>O378*(32)</f>
        <v>0</v>
      </c>
      <c r="O378" s="45"/>
    </row>
    <row r="379" spans="2:15" ht="18" hidden="1" x14ac:dyDescent="0.25">
      <c r="B379" s="13"/>
      <c r="C379" s="68" t="s">
        <v>153</v>
      </c>
      <c r="D379" s="64"/>
      <c r="E379" s="69">
        <v>11000008</v>
      </c>
      <c r="F379" s="66">
        <f>G379*(40)</f>
        <v>0</v>
      </c>
      <c r="G379" s="44"/>
      <c r="H379" s="67">
        <f>I379*(40)</f>
        <v>0</v>
      </c>
      <c r="I379" s="44"/>
      <c r="J379" s="67">
        <f>K379*(40)</f>
        <v>0</v>
      </c>
      <c r="K379" s="44"/>
      <c r="L379" s="67">
        <f>M379*(40)</f>
        <v>0</v>
      </c>
      <c r="M379" s="44"/>
      <c r="N379" s="67">
        <f>O379*(40)</f>
        <v>0</v>
      </c>
      <c r="O379" s="45"/>
    </row>
    <row r="380" spans="2:15" ht="18" hidden="1" x14ac:dyDescent="0.25">
      <c r="B380" s="13"/>
      <c r="C380" s="68" t="s">
        <v>156</v>
      </c>
      <c r="D380" s="64"/>
      <c r="E380" s="69">
        <v>11000009</v>
      </c>
      <c r="F380" s="66">
        <f>G380*(50)</f>
        <v>0</v>
      </c>
      <c r="G380" s="44"/>
      <c r="H380" s="67">
        <f>I380*(50)</f>
        <v>0</v>
      </c>
      <c r="I380" s="44"/>
      <c r="J380" s="67">
        <f>K380*(50)</f>
        <v>0</v>
      </c>
      <c r="K380" s="44"/>
      <c r="L380" s="67">
        <f>M380*(50)</f>
        <v>0</v>
      </c>
      <c r="M380" s="44"/>
      <c r="N380" s="67">
        <f>O380*(50)</f>
        <v>0</v>
      </c>
      <c r="O380" s="45"/>
    </row>
    <row r="381" spans="2:15" ht="18" hidden="1" x14ac:dyDescent="0.25">
      <c r="B381" s="13"/>
      <c r="C381" s="68" t="s">
        <v>157</v>
      </c>
      <c r="D381" s="64"/>
      <c r="E381" s="69">
        <v>11000010</v>
      </c>
      <c r="F381" s="66">
        <f>G381*(60)</f>
        <v>0</v>
      </c>
      <c r="G381" s="44"/>
      <c r="H381" s="67">
        <f>I381*(60)</f>
        <v>0</v>
      </c>
      <c r="I381" s="44"/>
      <c r="J381" s="67">
        <f>K381*(60)</f>
        <v>0</v>
      </c>
      <c r="K381" s="44"/>
      <c r="L381" s="67">
        <f>M381*(60)</f>
        <v>0</v>
      </c>
      <c r="M381" s="44"/>
      <c r="N381" s="67">
        <f>O381*(60)</f>
        <v>0</v>
      </c>
      <c r="O381" s="45"/>
    </row>
    <row r="382" spans="2:15" ht="18" hidden="1" x14ac:dyDescent="0.25">
      <c r="B382" s="13"/>
      <c r="C382" s="68" t="s">
        <v>158</v>
      </c>
      <c r="D382" s="64"/>
      <c r="E382" s="69">
        <v>11000011</v>
      </c>
      <c r="F382" s="66">
        <f>G382*(63)</f>
        <v>0</v>
      </c>
      <c r="G382" s="44"/>
      <c r="H382" s="67">
        <f>I382*(63)</f>
        <v>0</v>
      </c>
      <c r="I382" s="44"/>
      <c r="J382" s="67">
        <f>K382*(63)</f>
        <v>0</v>
      </c>
      <c r="K382" s="44"/>
      <c r="L382" s="67">
        <f>M382*(63)</f>
        <v>0</v>
      </c>
      <c r="M382" s="44"/>
      <c r="N382" s="67">
        <f>O382*(63)</f>
        <v>0</v>
      </c>
      <c r="O382" s="45"/>
    </row>
    <row r="383" spans="2:15" ht="18" hidden="1" x14ac:dyDescent="0.25">
      <c r="B383" s="13"/>
      <c r="C383" s="68" t="s">
        <v>159</v>
      </c>
      <c r="D383" s="64"/>
      <c r="E383" s="69">
        <v>11000012</v>
      </c>
      <c r="F383" s="66">
        <f>G383*(66.667)</f>
        <v>0</v>
      </c>
      <c r="G383" s="44"/>
      <c r="H383" s="67">
        <f>I383*(66.667)</f>
        <v>0</v>
      </c>
      <c r="I383" s="44"/>
      <c r="J383" s="67">
        <f>K383*(66.667)</f>
        <v>0</v>
      </c>
      <c r="K383" s="44"/>
      <c r="L383" s="67">
        <f>M383*(66.667)</f>
        <v>0</v>
      </c>
      <c r="M383" s="44"/>
      <c r="N383" s="67">
        <f>O383*(66.667)</f>
        <v>0</v>
      </c>
      <c r="O383" s="45"/>
    </row>
    <row r="384" spans="2:15" ht="18" hidden="1" x14ac:dyDescent="0.25">
      <c r="B384" s="13"/>
      <c r="C384" s="68" t="s">
        <v>160</v>
      </c>
      <c r="D384" s="64"/>
      <c r="E384" s="69">
        <v>11000013</v>
      </c>
      <c r="F384" s="66">
        <f>G384*(80)</f>
        <v>0</v>
      </c>
      <c r="G384" s="44"/>
      <c r="H384" s="67">
        <f>I384*(80)</f>
        <v>0</v>
      </c>
      <c r="I384" s="44"/>
      <c r="J384" s="67">
        <f>K384*(80)</f>
        <v>0</v>
      </c>
      <c r="K384" s="44"/>
      <c r="L384" s="67">
        <f>M384*(80)</f>
        <v>0</v>
      </c>
      <c r="M384" s="44"/>
      <c r="N384" s="67">
        <f>O384*(80)</f>
        <v>0</v>
      </c>
      <c r="O384" s="45"/>
    </row>
    <row r="385" spans="2:15" ht="18" hidden="1" x14ac:dyDescent="0.25">
      <c r="B385" s="13"/>
      <c r="C385" s="68" t="s">
        <v>180</v>
      </c>
      <c r="D385" s="64"/>
      <c r="E385" s="69">
        <v>11000014</v>
      </c>
      <c r="F385" s="66">
        <f>G385*(90)</f>
        <v>0</v>
      </c>
      <c r="G385" s="44"/>
      <c r="H385" s="67">
        <f>I385*(90)</f>
        <v>0</v>
      </c>
      <c r="I385" s="44"/>
      <c r="J385" s="67">
        <f>K385*(90)</f>
        <v>0</v>
      </c>
      <c r="K385" s="44"/>
      <c r="L385" s="67">
        <f>M385*(90)</f>
        <v>0</v>
      </c>
      <c r="M385" s="44"/>
      <c r="N385" s="67">
        <f>O385*(90)</f>
        <v>0</v>
      </c>
      <c r="O385" s="45"/>
    </row>
    <row r="386" spans="2:15" ht="18" hidden="1" x14ac:dyDescent="0.25">
      <c r="B386" s="13"/>
      <c r="C386" s="68" t="s">
        <v>163</v>
      </c>
      <c r="D386" s="64"/>
      <c r="E386" s="69">
        <v>11000015</v>
      </c>
      <c r="F386" s="66">
        <f>G386*(100)</f>
        <v>0</v>
      </c>
      <c r="G386" s="44"/>
      <c r="H386" s="67">
        <f>I386*(100)</f>
        <v>0</v>
      </c>
      <c r="I386" s="44"/>
      <c r="J386" s="67">
        <f>K386*(100)</f>
        <v>0</v>
      </c>
      <c r="K386" s="44"/>
      <c r="L386" s="67">
        <f>M386*(100)</f>
        <v>0</v>
      </c>
      <c r="M386" s="44"/>
      <c r="N386" s="67">
        <f>O386*(100)</f>
        <v>0</v>
      </c>
      <c r="O386" s="45"/>
    </row>
    <row r="387" spans="2:15" ht="18" hidden="1" x14ac:dyDescent="0.25">
      <c r="B387" s="13"/>
      <c r="C387" s="68" t="s">
        <v>165</v>
      </c>
      <c r="D387" s="64"/>
      <c r="E387" s="69">
        <v>11000016</v>
      </c>
      <c r="F387" s="66">
        <f>G387*(120)</f>
        <v>0</v>
      </c>
      <c r="G387" s="44"/>
      <c r="H387" s="67">
        <f>I387*(120)</f>
        <v>0</v>
      </c>
      <c r="I387" s="44"/>
      <c r="J387" s="67">
        <f>K387*(120)</f>
        <v>0</v>
      </c>
      <c r="K387" s="44"/>
      <c r="L387" s="67">
        <f>M387*(120)</f>
        <v>0</v>
      </c>
      <c r="M387" s="44"/>
      <c r="N387" s="67">
        <f>O387*(120)</f>
        <v>0</v>
      </c>
      <c r="O387" s="45"/>
    </row>
    <row r="388" spans="2:15" ht="18" hidden="1" x14ac:dyDescent="0.25">
      <c r="B388" s="13"/>
      <c r="C388" s="68" t="s">
        <v>166</v>
      </c>
      <c r="D388" s="64"/>
      <c r="E388" s="69">
        <v>11000017</v>
      </c>
      <c r="F388" s="66">
        <f>G388*(125)</f>
        <v>0</v>
      </c>
      <c r="G388" s="44"/>
      <c r="H388" s="67">
        <f>I388*(125)</f>
        <v>0</v>
      </c>
      <c r="I388" s="44"/>
      <c r="J388" s="67">
        <f>K388*(125)</f>
        <v>0</v>
      </c>
      <c r="K388" s="44"/>
      <c r="L388" s="67">
        <f>M388*(125)</f>
        <v>0</v>
      </c>
      <c r="M388" s="44"/>
      <c r="N388" s="67">
        <f>O388*(125)</f>
        <v>0</v>
      </c>
      <c r="O388" s="45"/>
    </row>
    <row r="389" spans="2:15" ht="18" hidden="1" x14ac:dyDescent="0.25">
      <c r="B389" s="13"/>
      <c r="C389" s="68" t="s">
        <v>168</v>
      </c>
      <c r="D389" s="64"/>
      <c r="E389" s="69">
        <v>11000018</v>
      </c>
      <c r="F389" s="66">
        <f>G389*(135)</f>
        <v>0</v>
      </c>
      <c r="G389" s="44"/>
      <c r="H389" s="67">
        <f>I389*(135)</f>
        <v>0</v>
      </c>
      <c r="I389" s="44"/>
      <c r="J389" s="67">
        <f>K389*(135)</f>
        <v>0</v>
      </c>
      <c r="K389" s="44"/>
      <c r="L389" s="67">
        <f>M389*(135)</f>
        <v>0</v>
      </c>
      <c r="M389" s="44"/>
      <c r="N389" s="67">
        <f>O389*(135)</f>
        <v>0</v>
      </c>
      <c r="O389" s="45"/>
    </row>
    <row r="390" spans="2:15" ht="18" hidden="1" x14ac:dyDescent="0.25">
      <c r="B390" s="13"/>
      <c r="C390" s="68" t="s">
        <v>169</v>
      </c>
      <c r="D390" s="64"/>
      <c r="E390" s="69">
        <v>11000019</v>
      </c>
      <c r="F390" s="66">
        <f>G390*(150)</f>
        <v>0</v>
      </c>
      <c r="G390" s="44"/>
      <c r="H390" s="67">
        <f>I390*(150)</f>
        <v>0</v>
      </c>
      <c r="I390" s="44"/>
      <c r="J390" s="67">
        <f>K390*(150)</f>
        <v>0</v>
      </c>
      <c r="K390" s="44"/>
      <c r="L390" s="67">
        <f>M390*(150)</f>
        <v>0</v>
      </c>
      <c r="M390" s="44"/>
      <c r="N390" s="67">
        <f>O390*(150)</f>
        <v>0</v>
      </c>
      <c r="O390" s="45"/>
    </row>
    <row r="391" spans="2:15" ht="18" hidden="1" x14ac:dyDescent="0.25">
      <c r="B391" s="13"/>
      <c r="C391" s="68" t="s">
        <v>170</v>
      </c>
      <c r="D391" s="64"/>
      <c r="E391" s="69">
        <v>11000020</v>
      </c>
      <c r="F391" s="66">
        <f>G391*(160)</f>
        <v>0</v>
      </c>
      <c r="G391" s="44"/>
      <c r="H391" s="67">
        <f>I391*(160)</f>
        <v>0</v>
      </c>
      <c r="I391" s="44"/>
      <c r="J391" s="67">
        <f>K391*(160)</f>
        <v>0</v>
      </c>
      <c r="K391" s="44"/>
      <c r="L391" s="67">
        <f>M391*(160)</f>
        <v>0</v>
      </c>
      <c r="M391" s="44"/>
      <c r="N391" s="67">
        <f>O391*(160)</f>
        <v>0</v>
      </c>
      <c r="O391" s="45"/>
    </row>
    <row r="392" spans="2:15" ht="18" hidden="1" x14ac:dyDescent="0.25">
      <c r="B392" s="13"/>
      <c r="C392" s="68" t="s">
        <v>172</v>
      </c>
      <c r="D392" s="64"/>
      <c r="E392" s="69">
        <v>11000021</v>
      </c>
      <c r="F392" s="66">
        <f>G392*(180)</f>
        <v>0</v>
      </c>
      <c r="G392" s="44"/>
      <c r="H392" s="67">
        <f>I392*(180)</f>
        <v>0</v>
      </c>
      <c r="I392" s="44"/>
      <c r="J392" s="67">
        <f>K392*(180)</f>
        <v>0</v>
      </c>
      <c r="K392" s="44"/>
      <c r="L392" s="67">
        <f>M392*(180)</f>
        <v>0</v>
      </c>
      <c r="M392" s="44"/>
      <c r="N392" s="67">
        <f>O392*(180)</f>
        <v>0</v>
      </c>
      <c r="O392" s="45"/>
    </row>
    <row r="393" spans="2:15" ht="18" hidden="1" x14ac:dyDescent="0.25">
      <c r="B393" s="13"/>
      <c r="C393" s="68" t="s">
        <v>173</v>
      </c>
      <c r="D393" s="64"/>
      <c r="E393" s="69">
        <v>11000022</v>
      </c>
      <c r="F393" s="66">
        <f>G393*(195)</f>
        <v>0</v>
      </c>
      <c r="G393" s="44"/>
      <c r="H393" s="67">
        <f>I393*(195)</f>
        <v>0</v>
      </c>
      <c r="I393" s="44"/>
      <c r="J393" s="67">
        <f>K393*(195)</f>
        <v>0</v>
      </c>
      <c r="K393" s="44"/>
      <c r="L393" s="67">
        <f>M393*(195)</f>
        <v>0</v>
      </c>
      <c r="M393" s="44"/>
      <c r="N393" s="67">
        <f>O393*(195)</f>
        <v>0</v>
      </c>
      <c r="O393" s="45"/>
    </row>
    <row r="394" spans="2:15" ht="18" hidden="1" x14ac:dyDescent="0.25">
      <c r="B394" s="13"/>
      <c r="C394" s="68" t="s">
        <v>174</v>
      </c>
      <c r="D394" s="64"/>
      <c r="E394" s="69">
        <v>11000023</v>
      </c>
      <c r="F394" s="66">
        <f>G394*(200)</f>
        <v>0</v>
      </c>
      <c r="G394" s="44"/>
      <c r="H394" s="67">
        <f>I394*(200)</f>
        <v>0</v>
      </c>
      <c r="I394" s="44"/>
      <c r="J394" s="67">
        <f>K394*(200)</f>
        <v>0</v>
      </c>
      <c r="K394" s="44"/>
      <c r="L394" s="67">
        <f>M394*(200)</f>
        <v>0</v>
      </c>
      <c r="M394" s="44"/>
      <c r="N394" s="67">
        <f>O394*(200)</f>
        <v>0</v>
      </c>
      <c r="O394" s="45"/>
    </row>
    <row r="395" spans="2:15" ht="18" hidden="1" x14ac:dyDescent="0.25">
      <c r="B395" s="13"/>
      <c r="C395" s="68" t="s">
        <v>175</v>
      </c>
      <c r="D395" s="64"/>
      <c r="E395" s="69">
        <v>11000024</v>
      </c>
      <c r="F395" s="66">
        <f>G395*(240)</f>
        <v>0</v>
      </c>
      <c r="G395" s="44"/>
      <c r="H395" s="67">
        <f>I395*(240)</f>
        <v>0</v>
      </c>
      <c r="I395" s="44"/>
      <c r="J395" s="67">
        <f>K395*(240)</f>
        <v>0</v>
      </c>
      <c r="K395" s="44"/>
      <c r="L395" s="67">
        <f>M395*(240)</f>
        <v>0</v>
      </c>
      <c r="M395" s="44"/>
      <c r="N395" s="67">
        <f>O395*(240)</f>
        <v>0</v>
      </c>
      <c r="O395" s="45"/>
    </row>
    <row r="396" spans="2:15" ht="18" hidden="1" x14ac:dyDescent="0.25">
      <c r="B396" s="13"/>
      <c r="C396" s="68" t="s">
        <v>176</v>
      </c>
      <c r="D396" s="64"/>
      <c r="E396" s="69">
        <v>11000025</v>
      </c>
      <c r="F396" s="66">
        <f>G396*(250)</f>
        <v>0</v>
      </c>
      <c r="G396" s="44"/>
      <c r="H396" s="67">
        <f>I396*(250)</f>
        <v>0</v>
      </c>
      <c r="I396" s="44"/>
      <c r="J396" s="67">
        <f>K396*(250)</f>
        <v>0</v>
      </c>
      <c r="K396" s="44"/>
      <c r="L396" s="67">
        <f>M396*(250)</f>
        <v>0</v>
      </c>
      <c r="M396" s="44"/>
      <c r="N396" s="67">
        <f>O396*(250)</f>
        <v>0</v>
      </c>
      <c r="O396" s="45"/>
    </row>
    <row r="397" spans="2:15" ht="18" hidden="1" x14ac:dyDescent="0.25">
      <c r="B397" s="13"/>
      <c r="C397" s="68" t="s">
        <v>179</v>
      </c>
      <c r="D397" s="64"/>
      <c r="E397" s="69">
        <v>11000026</v>
      </c>
      <c r="F397" s="66">
        <f>G397*(400)</f>
        <v>0</v>
      </c>
      <c r="G397" s="44"/>
      <c r="H397" s="67">
        <f>I397*(400)</f>
        <v>0</v>
      </c>
      <c r="I397" s="44"/>
      <c r="J397" s="67">
        <f>K397*(400)</f>
        <v>0</v>
      </c>
      <c r="K397" s="44"/>
      <c r="L397" s="67">
        <f>M397*(400)</f>
        <v>0</v>
      </c>
      <c r="M397" s="44"/>
      <c r="N397" s="67">
        <f>O397*(400)</f>
        <v>0</v>
      </c>
      <c r="O397" s="45"/>
    </row>
    <row r="398" spans="2:15" ht="18" hidden="1" x14ac:dyDescent="0.25">
      <c r="B398" s="13"/>
      <c r="C398" s="68" t="s">
        <v>182</v>
      </c>
      <c r="D398" s="64"/>
      <c r="E398" s="69">
        <v>11000027</v>
      </c>
      <c r="F398" s="66">
        <f>G398*(630)</f>
        <v>0</v>
      </c>
      <c r="G398" s="44"/>
      <c r="H398" s="67">
        <f>I398*(630)</f>
        <v>0</v>
      </c>
      <c r="I398" s="44"/>
      <c r="J398" s="67">
        <f>K398*(630)</f>
        <v>0</v>
      </c>
      <c r="K398" s="44"/>
      <c r="L398" s="67">
        <f>M398*(630)</f>
        <v>0</v>
      </c>
      <c r="M398" s="44"/>
      <c r="N398" s="67">
        <f>O398*(630)</f>
        <v>0</v>
      </c>
      <c r="O398" s="45"/>
    </row>
    <row r="399" spans="2:15" ht="18" hidden="1" x14ac:dyDescent="0.25">
      <c r="B399" s="13"/>
      <c r="C399" s="68" t="s">
        <v>183</v>
      </c>
      <c r="D399" s="64"/>
      <c r="E399" s="69">
        <v>11000028</v>
      </c>
      <c r="F399" s="66">
        <f>G399*(1000)</f>
        <v>0</v>
      </c>
      <c r="G399" s="44"/>
      <c r="H399" s="67">
        <f>I399*(1000)</f>
        <v>0</v>
      </c>
      <c r="I399" s="44"/>
      <c r="J399" s="67">
        <f>K399*(1000)</f>
        <v>0</v>
      </c>
      <c r="K399" s="44"/>
      <c r="L399" s="67">
        <f>M399*(1000)</f>
        <v>0</v>
      </c>
      <c r="M399" s="44"/>
      <c r="N399" s="67">
        <f>O399*(1000)</f>
        <v>0</v>
      </c>
      <c r="O399" s="45"/>
    </row>
    <row r="400" spans="2:15" ht="31.5" x14ac:dyDescent="0.25">
      <c r="B400" s="13"/>
      <c r="C400" s="63" t="s">
        <v>184</v>
      </c>
      <c r="D400" s="64"/>
      <c r="E400" s="65">
        <v>111</v>
      </c>
      <c r="F400" s="66">
        <f t="shared" ref="F400:O400" si="15">SUM(F401:F414)</f>
        <v>0</v>
      </c>
      <c r="G400" s="41">
        <f t="shared" si="15"/>
        <v>0</v>
      </c>
      <c r="H400" s="67">
        <f t="shared" si="15"/>
        <v>0</v>
      </c>
      <c r="I400" s="41">
        <f t="shared" si="15"/>
        <v>0</v>
      </c>
      <c r="J400" s="67">
        <f t="shared" si="15"/>
        <v>0</v>
      </c>
      <c r="K400" s="41">
        <f t="shared" si="15"/>
        <v>0</v>
      </c>
      <c r="L400" s="67">
        <f t="shared" si="15"/>
        <v>0</v>
      </c>
      <c r="M400" s="41">
        <f t="shared" si="15"/>
        <v>0</v>
      </c>
      <c r="N400" s="67">
        <f t="shared" si="15"/>
        <v>0</v>
      </c>
      <c r="O400" s="42">
        <f t="shared" si="15"/>
        <v>0</v>
      </c>
    </row>
    <row r="401" spans="2:15" ht="18" hidden="1" x14ac:dyDescent="0.25">
      <c r="B401" s="13"/>
      <c r="C401" s="68" t="s">
        <v>153</v>
      </c>
      <c r="D401" s="64"/>
      <c r="E401" s="69">
        <v>11100001</v>
      </c>
      <c r="F401" s="66">
        <f>G401*(40)</f>
        <v>0</v>
      </c>
      <c r="G401" s="44"/>
      <c r="H401" s="67">
        <f>I401*(40)</f>
        <v>0</v>
      </c>
      <c r="I401" s="44"/>
      <c r="J401" s="67">
        <f>K401*(40)</f>
        <v>0</v>
      </c>
      <c r="K401" s="44"/>
      <c r="L401" s="67">
        <f>M401*(40)</f>
        <v>0</v>
      </c>
      <c r="M401" s="44"/>
      <c r="N401" s="67">
        <f>O401*(40)</f>
        <v>0</v>
      </c>
      <c r="O401" s="45"/>
    </row>
    <row r="402" spans="2:15" ht="18" hidden="1" x14ac:dyDescent="0.25">
      <c r="B402" s="13"/>
      <c r="C402" s="68" t="s">
        <v>158</v>
      </c>
      <c r="D402" s="64"/>
      <c r="E402" s="69">
        <v>11100002</v>
      </c>
      <c r="F402" s="66">
        <f>G402*(63)</f>
        <v>0</v>
      </c>
      <c r="G402" s="44"/>
      <c r="H402" s="67">
        <f>I402*(63)</f>
        <v>0</v>
      </c>
      <c r="I402" s="44"/>
      <c r="J402" s="67">
        <f>K402*(63)</f>
        <v>0</v>
      </c>
      <c r="K402" s="44"/>
      <c r="L402" s="67">
        <f>M402*(63)</f>
        <v>0</v>
      </c>
      <c r="M402" s="44"/>
      <c r="N402" s="67">
        <f>O402*(63)</f>
        <v>0</v>
      </c>
      <c r="O402" s="45"/>
    </row>
    <row r="403" spans="2:15" ht="18" hidden="1" x14ac:dyDescent="0.25">
      <c r="B403" s="13"/>
      <c r="C403" s="68" t="s">
        <v>166</v>
      </c>
      <c r="D403" s="64"/>
      <c r="E403" s="69">
        <v>11100003</v>
      </c>
      <c r="F403" s="66">
        <f>G403*(125)</f>
        <v>0</v>
      </c>
      <c r="G403" s="44"/>
      <c r="H403" s="67">
        <f>I403*(125)</f>
        <v>0</v>
      </c>
      <c r="I403" s="44"/>
      <c r="J403" s="67">
        <f>K403*(125)</f>
        <v>0</v>
      </c>
      <c r="K403" s="44"/>
      <c r="L403" s="67">
        <f>M403*(125)</f>
        <v>0</v>
      </c>
      <c r="M403" s="44"/>
      <c r="N403" s="67">
        <f>O403*(125)</f>
        <v>0</v>
      </c>
      <c r="O403" s="45"/>
    </row>
    <row r="404" spans="2:15" ht="18" hidden="1" x14ac:dyDescent="0.25">
      <c r="B404" s="13"/>
      <c r="C404" s="68" t="s">
        <v>167</v>
      </c>
      <c r="D404" s="64"/>
      <c r="E404" s="69">
        <v>11100004</v>
      </c>
      <c r="F404" s="66">
        <f>G404*(133)</f>
        <v>0</v>
      </c>
      <c r="G404" s="44"/>
      <c r="H404" s="67">
        <f>I404*(133)</f>
        <v>0</v>
      </c>
      <c r="I404" s="44"/>
      <c r="J404" s="67">
        <f>K404*(133)</f>
        <v>0</v>
      </c>
      <c r="K404" s="44"/>
      <c r="L404" s="67">
        <f>M404*(133)</f>
        <v>0</v>
      </c>
      <c r="M404" s="44"/>
      <c r="N404" s="67">
        <f>O404*(133)</f>
        <v>0</v>
      </c>
      <c r="O404" s="45"/>
    </row>
    <row r="405" spans="2:15" ht="18" hidden="1" x14ac:dyDescent="0.25">
      <c r="B405" s="13"/>
      <c r="C405" s="68" t="s">
        <v>168</v>
      </c>
      <c r="D405" s="64"/>
      <c r="E405" s="69">
        <v>11100005</v>
      </c>
      <c r="F405" s="66">
        <f>G405*(135)</f>
        <v>0</v>
      </c>
      <c r="G405" s="44"/>
      <c r="H405" s="67">
        <f>I405*(135)</f>
        <v>0</v>
      </c>
      <c r="I405" s="44"/>
      <c r="J405" s="67">
        <f>K405*(135)</f>
        <v>0</v>
      </c>
      <c r="K405" s="44"/>
      <c r="L405" s="67">
        <f>M405*(135)</f>
        <v>0</v>
      </c>
      <c r="M405" s="44"/>
      <c r="N405" s="67">
        <f>O405*(135)</f>
        <v>0</v>
      </c>
      <c r="O405" s="45"/>
    </row>
    <row r="406" spans="2:15" ht="18" hidden="1" x14ac:dyDescent="0.25">
      <c r="B406" s="13"/>
      <c r="C406" s="68" t="s">
        <v>169</v>
      </c>
      <c r="D406" s="64"/>
      <c r="E406" s="69">
        <v>11100006</v>
      </c>
      <c r="F406" s="66">
        <f>G406*(150)</f>
        <v>0</v>
      </c>
      <c r="G406" s="44"/>
      <c r="H406" s="67">
        <f>I406*(150)</f>
        <v>0</v>
      </c>
      <c r="I406" s="44"/>
      <c r="J406" s="67">
        <f>K406*(150)</f>
        <v>0</v>
      </c>
      <c r="K406" s="44"/>
      <c r="L406" s="67">
        <f>M406*(150)</f>
        <v>0</v>
      </c>
      <c r="M406" s="44"/>
      <c r="N406" s="67">
        <f>O406*(150)</f>
        <v>0</v>
      </c>
      <c r="O406" s="45"/>
    </row>
    <row r="407" spans="2:15" ht="18" hidden="1" x14ac:dyDescent="0.25">
      <c r="B407" s="13"/>
      <c r="C407" s="68" t="s">
        <v>173</v>
      </c>
      <c r="D407" s="64"/>
      <c r="E407" s="69">
        <v>11100007</v>
      </c>
      <c r="F407" s="66">
        <f>G407*(195)</f>
        <v>0</v>
      </c>
      <c r="G407" s="44"/>
      <c r="H407" s="67">
        <f>I407*(195)</f>
        <v>0</v>
      </c>
      <c r="I407" s="44"/>
      <c r="J407" s="67">
        <f>K407*(195)</f>
        <v>0</v>
      </c>
      <c r="K407" s="44"/>
      <c r="L407" s="67">
        <f>M407*(195)</f>
        <v>0</v>
      </c>
      <c r="M407" s="44"/>
      <c r="N407" s="67">
        <f>O407*(195)</f>
        <v>0</v>
      </c>
      <c r="O407" s="45"/>
    </row>
    <row r="408" spans="2:15" ht="18" hidden="1" x14ac:dyDescent="0.25">
      <c r="B408" s="13"/>
      <c r="C408" s="68" t="s">
        <v>174</v>
      </c>
      <c r="D408" s="64"/>
      <c r="E408" s="69">
        <v>11100008</v>
      </c>
      <c r="F408" s="66">
        <f>G408*(200)</f>
        <v>0</v>
      </c>
      <c r="G408" s="44"/>
      <c r="H408" s="67">
        <f>I408*(200)</f>
        <v>0</v>
      </c>
      <c r="I408" s="44"/>
      <c r="J408" s="67">
        <f>K408*(200)</f>
        <v>0</v>
      </c>
      <c r="K408" s="44"/>
      <c r="L408" s="67">
        <f>M408*(200)</f>
        <v>0</v>
      </c>
      <c r="M408" s="44"/>
      <c r="N408" s="67">
        <f>O408*(200)</f>
        <v>0</v>
      </c>
      <c r="O408" s="45"/>
    </row>
    <row r="409" spans="2:15" ht="18" hidden="1" x14ac:dyDescent="0.25">
      <c r="B409" s="13"/>
      <c r="C409" s="68" t="s">
        <v>175</v>
      </c>
      <c r="D409" s="64"/>
      <c r="E409" s="69">
        <v>11100009</v>
      </c>
      <c r="F409" s="66">
        <f>G409*(240)</f>
        <v>0</v>
      </c>
      <c r="G409" s="44"/>
      <c r="H409" s="67">
        <f>I409*(240)</f>
        <v>0</v>
      </c>
      <c r="I409" s="44"/>
      <c r="J409" s="67">
        <f>K409*(240)</f>
        <v>0</v>
      </c>
      <c r="K409" s="44"/>
      <c r="L409" s="67">
        <f>M409*(240)</f>
        <v>0</v>
      </c>
      <c r="M409" s="44"/>
      <c r="N409" s="67">
        <f>O409*(240)</f>
        <v>0</v>
      </c>
      <c r="O409" s="45"/>
    </row>
    <row r="410" spans="2:15" ht="18" hidden="1" x14ac:dyDescent="0.25">
      <c r="B410" s="13"/>
      <c r="C410" s="68" t="s">
        <v>176</v>
      </c>
      <c r="D410" s="64"/>
      <c r="E410" s="69">
        <v>11100010</v>
      </c>
      <c r="F410" s="66">
        <f>G410*(250)</f>
        <v>0</v>
      </c>
      <c r="G410" s="44"/>
      <c r="H410" s="67">
        <f>I410*(250)</f>
        <v>0</v>
      </c>
      <c r="I410" s="44"/>
      <c r="J410" s="67">
        <f>K410*(250)</f>
        <v>0</v>
      </c>
      <c r="K410" s="44"/>
      <c r="L410" s="67">
        <f>M410*(250)</f>
        <v>0</v>
      </c>
      <c r="M410" s="44"/>
      <c r="N410" s="67">
        <f>O410*(250)</f>
        <v>0</v>
      </c>
      <c r="O410" s="45"/>
    </row>
    <row r="411" spans="2:15" ht="18" hidden="1" x14ac:dyDescent="0.25">
      <c r="B411" s="13"/>
      <c r="C411" s="68" t="s">
        <v>179</v>
      </c>
      <c r="D411" s="64"/>
      <c r="E411" s="69">
        <v>11100011</v>
      </c>
      <c r="F411" s="66">
        <f>G411*(400)</f>
        <v>0</v>
      </c>
      <c r="G411" s="44"/>
      <c r="H411" s="67">
        <f>I411*(400)</f>
        <v>0</v>
      </c>
      <c r="I411" s="44"/>
      <c r="J411" s="67">
        <f>K411*(400)</f>
        <v>0</v>
      </c>
      <c r="K411" s="44"/>
      <c r="L411" s="67">
        <f>M411*(400)</f>
        <v>0</v>
      </c>
      <c r="M411" s="44"/>
      <c r="N411" s="67">
        <f>O411*(400)</f>
        <v>0</v>
      </c>
      <c r="O411" s="45"/>
    </row>
    <row r="412" spans="2:15" ht="18" hidden="1" x14ac:dyDescent="0.25">
      <c r="B412" s="13"/>
      <c r="C412" s="68" t="s">
        <v>182</v>
      </c>
      <c r="D412" s="64"/>
      <c r="E412" s="69">
        <v>11100012</v>
      </c>
      <c r="F412" s="66">
        <f>G412*(630)</f>
        <v>0</v>
      </c>
      <c r="G412" s="44"/>
      <c r="H412" s="67">
        <f>I412*(630)</f>
        <v>0</v>
      </c>
      <c r="I412" s="44"/>
      <c r="J412" s="67">
        <f>K412*(630)</f>
        <v>0</v>
      </c>
      <c r="K412" s="44"/>
      <c r="L412" s="67">
        <f>M412*(630)</f>
        <v>0</v>
      </c>
      <c r="M412" s="44"/>
      <c r="N412" s="67">
        <f>O412*(630)</f>
        <v>0</v>
      </c>
      <c r="O412" s="45"/>
    </row>
    <row r="413" spans="2:15" ht="18" hidden="1" x14ac:dyDescent="0.25">
      <c r="B413" s="13"/>
      <c r="C413" s="68" t="s">
        <v>183</v>
      </c>
      <c r="D413" s="64"/>
      <c r="E413" s="69">
        <v>11100013</v>
      </c>
      <c r="F413" s="66">
        <f>G413*(1000)</f>
        <v>0</v>
      </c>
      <c r="G413" s="44"/>
      <c r="H413" s="67">
        <f>I413*(1000)</f>
        <v>0</v>
      </c>
      <c r="I413" s="44"/>
      <c r="J413" s="67">
        <f>K413*(1000)</f>
        <v>0</v>
      </c>
      <c r="K413" s="44"/>
      <c r="L413" s="67">
        <f>M413*(1000)</f>
        <v>0</v>
      </c>
      <c r="M413" s="44"/>
      <c r="N413" s="67">
        <f>O413*(1000)</f>
        <v>0</v>
      </c>
      <c r="O413" s="45"/>
    </row>
    <row r="414" spans="2:15" ht="18" hidden="1" x14ac:dyDescent="0.25">
      <c r="B414" s="13"/>
      <c r="C414" s="68" t="s">
        <v>185</v>
      </c>
      <c r="D414" s="64"/>
      <c r="E414" s="69">
        <v>11100014</v>
      </c>
      <c r="F414" s="66">
        <f>G414*(1250)</f>
        <v>0</v>
      </c>
      <c r="G414" s="44"/>
      <c r="H414" s="67">
        <f>I414*(1250)</f>
        <v>0</v>
      </c>
      <c r="I414" s="44"/>
      <c r="J414" s="67">
        <f>K414*(1250)</f>
        <v>0</v>
      </c>
      <c r="K414" s="44"/>
      <c r="L414" s="67">
        <f>M414*(1250)</f>
        <v>0</v>
      </c>
      <c r="M414" s="44"/>
      <c r="N414" s="67">
        <f>O414*(1250)</f>
        <v>0</v>
      </c>
      <c r="O414" s="45"/>
    </row>
    <row r="415" spans="2:15" ht="47.25" x14ac:dyDescent="0.25">
      <c r="B415" s="13"/>
      <c r="C415" s="63" t="s">
        <v>186</v>
      </c>
      <c r="D415" s="64"/>
      <c r="E415" s="65">
        <v>112</v>
      </c>
      <c r="F415" s="66">
        <f t="shared" ref="F415:O415" si="16">SUM(F416:F427)</f>
        <v>0</v>
      </c>
      <c r="G415" s="41">
        <f t="shared" si="16"/>
        <v>0</v>
      </c>
      <c r="H415" s="67">
        <f t="shared" si="16"/>
        <v>0</v>
      </c>
      <c r="I415" s="41">
        <f t="shared" si="16"/>
        <v>0</v>
      </c>
      <c r="J415" s="67">
        <f t="shared" si="16"/>
        <v>0</v>
      </c>
      <c r="K415" s="41">
        <f t="shared" si="16"/>
        <v>0</v>
      </c>
      <c r="L415" s="67">
        <f t="shared" si="16"/>
        <v>0</v>
      </c>
      <c r="M415" s="41">
        <f t="shared" si="16"/>
        <v>0</v>
      </c>
      <c r="N415" s="67">
        <f t="shared" si="16"/>
        <v>0</v>
      </c>
      <c r="O415" s="42">
        <f t="shared" si="16"/>
        <v>0</v>
      </c>
    </row>
    <row r="416" spans="2:15" ht="18" hidden="1" x14ac:dyDescent="0.25">
      <c r="B416" s="13"/>
      <c r="C416" s="68" t="s">
        <v>164</v>
      </c>
      <c r="D416" s="64"/>
      <c r="E416" s="69">
        <v>11200001</v>
      </c>
      <c r="F416" s="66">
        <f>G416*(115)</f>
        <v>0</v>
      </c>
      <c r="G416" s="44"/>
      <c r="H416" s="67">
        <f>I416*(115)</f>
        <v>0</v>
      </c>
      <c r="I416" s="44"/>
      <c r="J416" s="67">
        <f>K416*(115)</f>
        <v>0</v>
      </c>
      <c r="K416" s="44"/>
      <c r="L416" s="67">
        <f>M416*(115)</f>
        <v>0</v>
      </c>
      <c r="M416" s="44"/>
      <c r="N416" s="67">
        <f>O416*(115)</f>
        <v>0</v>
      </c>
      <c r="O416" s="45"/>
    </row>
    <row r="417" spans="2:15" ht="18" hidden="1" x14ac:dyDescent="0.25">
      <c r="B417" s="13"/>
      <c r="C417" s="68" t="s">
        <v>168</v>
      </c>
      <c r="D417" s="64"/>
      <c r="E417" s="69">
        <v>11200002</v>
      </c>
      <c r="F417" s="66">
        <f>G417*(135)</f>
        <v>0</v>
      </c>
      <c r="G417" s="44"/>
      <c r="H417" s="67">
        <f>I417*(135)</f>
        <v>0</v>
      </c>
      <c r="I417" s="44"/>
      <c r="J417" s="67">
        <f>K417*(135)</f>
        <v>0</v>
      </c>
      <c r="K417" s="44"/>
      <c r="L417" s="67">
        <f>M417*(135)</f>
        <v>0</v>
      </c>
      <c r="M417" s="44"/>
      <c r="N417" s="67">
        <f>O417*(135)</f>
        <v>0</v>
      </c>
      <c r="O417" s="45"/>
    </row>
    <row r="418" spans="2:15" ht="18" hidden="1" x14ac:dyDescent="0.25">
      <c r="B418" s="13"/>
      <c r="C418" s="68" t="s">
        <v>171</v>
      </c>
      <c r="D418" s="64"/>
      <c r="E418" s="69">
        <v>11200003</v>
      </c>
      <c r="F418" s="66">
        <f>G418*(167)</f>
        <v>0</v>
      </c>
      <c r="G418" s="44"/>
      <c r="H418" s="67">
        <f>I418*(167)</f>
        <v>0</v>
      </c>
      <c r="I418" s="44"/>
      <c r="J418" s="67">
        <f>K418*(167)</f>
        <v>0</v>
      </c>
      <c r="K418" s="44"/>
      <c r="L418" s="67">
        <f>M418*(167)</f>
        <v>0</v>
      </c>
      <c r="M418" s="44"/>
      <c r="N418" s="67">
        <f>O418*(167)</f>
        <v>0</v>
      </c>
      <c r="O418" s="45"/>
    </row>
    <row r="419" spans="2:15" ht="18" hidden="1" x14ac:dyDescent="0.25">
      <c r="B419" s="13"/>
      <c r="C419" s="68" t="s">
        <v>176</v>
      </c>
      <c r="D419" s="64"/>
      <c r="E419" s="69">
        <v>11200004</v>
      </c>
      <c r="F419" s="66">
        <f>G419*(250)</f>
        <v>0</v>
      </c>
      <c r="G419" s="44"/>
      <c r="H419" s="67">
        <f>I419*(250)</f>
        <v>0</v>
      </c>
      <c r="I419" s="44"/>
      <c r="J419" s="67">
        <f>K419*(250)</f>
        <v>0</v>
      </c>
      <c r="K419" s="44"/>
      <c r="L419" s="67">
        <f>M419*(250)</f>
        <v>0</v>
      </c>
      <c r="M419" s="44"/>
      <c r="N419" s="67">
        <f>O419*(250)</f>
        <v>0</v>
      </c>
      <c r="O419" s="45"/>
    </row>
    <row r="420" spans="2:15" ht="18" hidden="1" x14ac:dyDescent="0.25">
      <c r="B420" s="13"/>
      <c r="C420" s="68" t="s">
        <v>177</v>
      </c>
      <c r="D420" s="64"/>
      <c r="E420" s="69">
        <v>11200005</v>
      </c>
      <c r="F420" s="66">
        <f>G420*(267)</f>
        <v>0</v>
      </c>
      <c r="G420" s="44"/>
      <c r="H420" s="67">
        <f>I420*(267)</f>
        <v>0</v>
      </c>
      <c r="I420" s="44"/>
      <c r="J420" s="67">
        <f>K420*(267)</f>
        <v>0</v>
      </c>
      <c r="K420" s="44"/>
      <c r="L420" s="67">
        <f>M420*(267)</f>
        <v>0</v>
      </c>
      <c r="M420" s="44"/>
      <c r="N420" s="67">
        <f>O420*(267)</f>
        <v>0</v>
      </c>
      <c r="O420" s="45"/>
    </row>
    <row r="421" spans="2:15" ht="18" hidden="1" x14ac:dyDescent="0.25">
      <c r="B421" s="13"/>
      <c r="C421" s="68" t="s">
        <v>178</v>
      </c>
      <c r="D421" s="64"/>
      <c r="E421" s="69">
        <v>11200006</v>
      </c>
      <c r="F421" s="66">
        <f>G421*(333)</f>
        <v>0</v>
      </c>
      <c r="G421" s="44"/>
      <c r="H421" s="67">
        <f>I421*(333)</f>
        <v>0</v>
      </c>
      <c r="I421" s="44"/>
      <c r="J421" s="67">
        <f>K421*(333)</f>
        <v>0</v>
      </c>
      <c r="K421" s="44"/>
      <c r="L421" s="67">
        <f>M421*(333)</f>
        <v>0</v>
      </c>
      <c r="M421" s="44"/>
      <c r="N421" s="67">
        <f>O421*(333)</f>
        <v>0</v>
      </c>
      <c r="O421" s="45"/>
    </row>
    <row r="422" spans="2:15" ht="18" hidden="1" x14ac:dyDescent="0.25">
      <c r="B422" s="13"/>
      <c r="C422" s="68" t="s">
        <v>179</v>
      </c>
      <c r="D422" s="64"/>
      <c r="E422" s="69">
        <v>11200007</v>
      </c>
      <c r="F422" s="66">
        <f>G422*(400)</f>
        <v>0</v>
      </c>
      <c r="G422" s="44"/>
      <c r="H422" s="67">
        <f>I422*(400)</f>
        <v>0</v>
      </c>
      <c r="I422" s="44"/>
      <c r="J422" s="67">
        <f>K422*(400)</f>
        <v>0</v>
      </c>
      <c r="K422" s="44"/>
      <c r="L422" s="67">
        <f>M422*(400)</f>
        <v>0</v>
      </c>
      <c r="M422" s="44"/>
      <c r="N422" s="67">
        <f>O422*(400)</f>
        <v>0</v>
      </c>
      <c r="O422" s="45"/>
    </row>
    <row r="423" spans="2:15" ht="18" hidden="1" x14ac:dyDescent="0.25">
      <c r="B423" s="13"/>
      <c r="C423" s="68" t="s">
        <v>187</v>
      </c>
      <c r="D423" s="64"/>
      <c r="E423" s="69">
        <v>11200008</v>
      </c>
      <c r="F423" s="66">
        <f>G423*(417)</f>
        <v>0</v>
      </c>
      <c r="G423" s="44"/>
      <c r="H423" s="67">
        <f>I423*(417)</f>
        <v>0</v>
      </c>
      <c r="I423" s="44"/>
      <c r="J423" s="67">
        <f>K423*(417)</f>
        <v>0</v>
      </c>
      <c r="K423" s="44"/>
      <c r="L423" s="67">
        <f>M423*(417)</f>
        <v>0</v>
      </c>
      <c r="M423" s="44"/>
      <c r="N423" s="67">
        <f>O423*(417)</f>
        <v>0</v>
      </c>
      <c r="O423" s="45"/>
    </row>
    <row r="424" spans="2:15" ht="18" hidden="1" x14ac:dyDescent="0.25">
      <c r="B424" s="13"/>
      <c r="C424" s="68" t="s">
        <v>188</v>
      </c>
      <c r="D424" s="64"/>
      <c r="E424" s="69">
        <v>11200009</v>
      </c>
      <c r="F424" s="66">
        <f>G424*(500)</f>
        <v>0</v>
      </c>
      <c r="G424" s="44"/>
      <c r="H424" s="67">
        <f>I424*(500)</f>
        <v>0</v>
      </c>
      <c r="I424" s="44"/>
      <c r="J424" s="67">
        <f>K424*(500)</f>
        <v>0</v>
      </c>
      <c r="K424" s="44"/>
      <c r="L424" s="67">
        <f>M424*(500)</f>
        <v>0</v>
      </c>
      <c r="M424" s="44"/>
      <c r="N424" s="67">
        <f>O424*(500)</f>
        <v>0</v>
      </c>
      <c r="O424" s="45"/>
    </row>
    <row r="425" spans="2:15" ht="18" hidden="1" x14ac:dyDescent="0.25">
      <c r="B425" s="13"/>
      <c r="C425" s="68" t="s">
        <v>189</v>
      </c>
      <c r="D425" s="64"/>
      <c r="E425" s="69">
        <v>11200010</v>
      </c>
      <c r="F425" s="66">
        <f>G425*(533)</f>
        <v>0</v>
      </c>
      <c r="G425" s="44"/>
      <c r="H425" s="67">
        <f>I425*(533)</f>
        <v>0</v>
      </c>
      <c r="I425" s="44"/>
      <c r="J425" s="67">
        <f>K425*(533)</f>
        <v>0</v>
      </c>
      <c r="K425" s="44"/>
      <c r="L425" s="67">
        <f>M425*(533)</f>
        <v>0</v>
      </c>
      <c r="M425" s="44"/>
      <c r="N425" s="67">
        <f>O425*(533)</f>
        <v>0</v>
      </c>
      <c r="O425" s="45"/>
    </row>
    <row r="426" spans="2:15" ht="18" hidden="1" x14ac:dyDescent="0.25">
      <c r="B426" s="13"/>
      <c r="C426" s="68" t="s">
        <v>182</v>
      </c>
      <c r="D426" s="64"/>
      <c r="E426" s="69">
        <v>11200011</v>
      </c>
      <c r="F426" s="66">
        <f>G426*(630)</f>
        <v>0</v>
      </c>
      <c r="G426" s="44"/>
      <c r="H426" s="67">
        <f>I426*(630)</f>
        <v>0</v>
      </c>
      <c r="I426" s="44"/>
      <c r="J426" s="67">
        <f>K426*(630)</f>
        <v>0</v>
      </c>
      <c r="K426" s="44"/>
      <c r="L426" s="67">
        <f>M426*(630)</f>
        <v>0</v>
      </c>
      <c r="M426" s="44"/>
      <c r="N426" s="67">
        <f>O426*(630)</f>
        <v>0</v>
      </c>
      <c r="O426" s="45"/>
    </row>
    <row r="427" spans="2:15" ht="18" hidden="1" x14ac:dyDescent="0.25">
      <c r="B427" s="13"/>
      <c r="C427" s="68" t="s">
        <v>183</v>
      </c>
      <c r="D427" s="64"/>
      <c r="E427" s="69">
        <v>11200012</v>
      </c>
      <c r="F427" s="66">
        <f>G427*(1000)</f>
        <v>0</v>
      </c>
      <c r="G427" s="44"/>
      <c r="H427" s="67">
        <f>I427*(1000)</f>
        <v>0</v>
      </c>
      <c r="I427" s="44"/>
      <c r="J427" s="67">
        <f>K427*(1000)</f>
        <v>0</v>
      </c>
      <c r="K427" s="44"/>
      <c r="L427" s="67">
        <f>M427*(1000)</f>
        <v>0</v>
      </c>
      <c r="M427" s="44"/>
      <c r="N427" s="67">
        <f>O427*(1000)</f>
        <v>0</v>
      </c>
      <c r="O427" s="45"/>
    </row>
    <row r="428" spans="2:15" ht="32.25" thickBot="1" x14ac:dyDescent="0.3">
      <c r="B428" s="6"/>
      <c r="C428" s="70" t="s">
        <v>190</v>
      </c>
      <c r="D428" s="71"/>
      <c r="E428" s="72">
        <v>115</v>
      </c>
      <c r="F428" s="73">
        <v>1.306</v>
      </c>
      <c r="G428" s="48">
        <v>19</v>
      </c>
      <c r="H428" s="74">
        <f t="shared" ref="H428:I428" si="17">(0)</f>
        <v>0</v>
      </c>
      <c r="I428" s="47">
        <f t="shared" si="17"/>
        <v>0</v>
      </c>
      <c r="J428" s="75">
        <v>0.67700000000000005</v>
      </c>
      <c r="K428" s="48">
        <v>9</v>
      </c>
      <c r="L428" s="75">
        <v>0.126</v>
      </c>
      <c r="M428" s="48">
        <v>2</v>
      </c>
      <c r="N428" s="75">
        <v>0.52800000000000002</v>
      </c>
      <c r="O428" s="49">
        <v>9</v>
      </c>
    </row>
    <row r="429" spans="2:15" x14ac:dyDescent="0.25">
      <c r="B429" s="1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</row>
    <row r="430" spans="2:15" x14ac:dyDescent="0.25"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</row>
    <row r="431" spans="2:15" x14ac:dyDescent="0.25"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</row>
    <row r="432" spans="2:15" ht="26.1" customHeight="1" x14ac:dyDescent="0.25">
      <c r="B432" s="25"/>
      <c r="C432" s="104" t="s">
        <v>191</v>
      </c>
      <c r="D432" s="104"/>
      <c r="E432" s="104"/>
      <c r="F432" s="104"/>
      <c r="G432" s="104"/>
      <c r="H432" s="104"/>
      <c r="I432" s="104"/>
      <c r="J432" s="104"/>
      <c r="K432" s="104"/>
      <c r="L432" s="104"/>
      <c r="M432" s="104"/>
      <c r="N432" s="104"/>
      <c r="O432" s="104"/>
    </row>
    <row r="433" spans="2:15" s="8" customFormat="1" ht="8.25" x14ac:dyDescent="0.25"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</row>
    <row r="434" spans="2:15" s="8" customFormat="1" ht="8.25" x14ac:dyDescent="0.25"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</row>
    <row r="435" spans="2:15" s="8" customFormat="1" ht="9" thickBot="1" x14ac:dyDescent="0.3"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</row>
    <row r="436" spans="2:15" s="9" customFormat="1" ht="63.75" thickBot="1" x14ac:dyDescent="0.3">
      <c r="B436" s="2"/>
      <c r="C436" s="56" t="s">
        <v>192</v>
      </c>
      <c r="D436" s="56"/>
      <c r="E436" s="56" t="s">
        <v>26</v>
      </c>
      <c r="F436" s="56" t="s">
        <v>34</v>
      </c>
      <c r="G436" s="56" t="s">
        <v>40</v>
      </c>
      <c r="H436" s="56" t="s">
        <v>43</v>
      </c>
      <c r="I436" s="56" t="s">
        <v>46</v>
      </c>
      <c r="J436" s="56" t="s">
        <v>193</v>
      </c>
      <c r="K436" s="56" t="s">
        <v>194</v>
      </c>
      <c r="L436" s="77"/>
      <c r="M436" s="77"/>
      <c r="N436" s="77"/>
      <c r="O436" s="77"/>
    </row>
    <row r="437" spans="2:15" s="7" customFormat="1" ht="12.75" thickBot="1" x14ac:dyDescent="0.3">
      <c r="B437" s="3"/>
      <c r="C437" s="57"/>
      <c r="D437" s="57"/>
      <c r="E437" s="57"/>
      <c r="F437" s="57" t="s">
        <v>28</v>
      </c>
      <c r="G437" s="57" t="s">
        <v>33</v>
      </c>
      <c r="H437" s="57" t="s">
        <v>36</v>
      </c>
      <c r="I437" s="57" t="s">
        <v>39</v>
      </c>
      <c r="J437" s="57" t="s">
        <v>42</v>
      </c>
      <c r="K437" s="57" t="s">
        <v>45</v>
      </c>
      <c r="L437" s="78"/>
      <c r="M437" s="78"/>
      <c r="N437" s="78"/>
      <c r="O437" s="78"/>
    </row>
    <row r="438" spans="2:15" ht="18" x14ac:dyDescent="0.25">
      <c r="B438" s="5"/>
      <c r="C438" s="58" t="s">
        <v>195</v>
      </c>
      <c r="D438" s="59"/>
      <c r="E438" s="60">
        <v>201</v>
      </c>
      <c r="F438" s="37">
        <f t="shared" ref="F438:K438" si="18">F439+F440+F441+F446+F451+F456+F462+F466</f>
        <v>0</v>
      </c>
      <c r="G438" s="38">
        <f t="shared" si="18"/>
        <v>0</v>
      </c>
      <c r="H438" s="38">
        <f t="shared" si="18"/>
        <v>0</v>
      </c>
      <c r="I438" s="38">
        <f t="shared" si="18"/>
        <v>0</v>
      </c>
      <c r="J438" s="38">
        <f t="shared" si="18"/>
        <v>0</v>
      </c>
      <c r="K438" s="39">
        <f t="shared" si="18"/>
        <v>0</v>
      </c>
      <c r="L438" s="54"/>
      <c r="M438" s="54"/>
      <c r="N438" s="54"/>
      <c r="O438" s="54"/>
    </row>
    <row r="439" spans="2:15" ht="31.5" x14ac:dyDescent="0.25">
      <c r="B439" s="13"/>
      <c r="C439" s="63" t="s">
        <v>196</v>
      </c>
      <c r="D439" s="64"/>
      <c r="E439" s="65">
        <v>1</v>
      </c>
      <c r="F439" s="43"/>
      <c r="G439" s="44"/>
      <c r="H439" s="44"/>
      <c r="I439" s="44"/>
      <c r="J439" s="44"/>
      <c r="K439" s="45"/>
      <c r="L439" s="54"/>
      <c r="M439" s="54"/>
      <c r="N439" s="54"/>
      <c r="O439" s="54"/>
    </row>
    <row r="440" spans="2:15" ht="31.5" x14ac:dyDescent="0.25">
      <c r="B440" s="13"/>
      <c r="C440" s="63" t="s">
        <v>197</v>
      </c>
      <c r="D440" s="64"/>
      <c r="E440" s="65">
        <v>2</v>
      </c>
      <c r="F440" s="43"/>
      <c r="G440" s="44"/>
      <c r="H440" s="44"/>
      <c r="I440" s="44"/>
      <c r="J440" s="44"/>
      <c r="K440" s="45"/>
      <c r="L440" s="54"/>
      <c r="M440" s="54"/>
      <c r="N440" s="54"/>
      <c r="O440" s="54"/>
    </row>
    <row r="441" spans="2:15" ht="31.5" x14ac:dyDescent="0.25">
      <c r="B441" s="13"/>
      <c r="C441" s="63" t="s">
        <v>198</v>
      </c>
      <c r="D441" s="64"/>
      <c r="E441" s="65">
        <v>3</v>
      </c>
      <c r="F441" s="40">
        <f t="shared" ref="F441:K441" si="19">F442+F443+F444+F445</f>
        <v>0</v>
      </c>
      <c r="G441" s="41">
        <f t="shared" si="19"/>
        <v>0</v>
      </c>
      <c r="H441" s="41">
        <f t="shared" si="19"/>
        <v>0</v>
      </c>
      <c r="I441" s="41">
        <f t="shared" si="19"/>
        <v>0</v>
      </c>
      <c r="J441" s="41">
        <f t="shared" si="19"/>
        <v>0</v>
      </c>
      <c r="K441" s="42">
        <f t="shared" si="19"/>
        <v>0</v>
      </c>
      <c r="L441" s="54"/>
      <c r="M441" s="54"/>
      <c r="N441" s="54"/>
      <c r="O441" s="54"/>
    </row>
    <row r="442" spans="2:15" ht="47.25" x14ac:dyDescent="0.25">
      <c r="B442" s="13"/>
      <c r="C442" s="63" t="s">
        <v>199</v>
      </c>
      <c r="D442" s="64"/>
      <c r="E442" s="65">
        <v>31</v>
      </c>
      <c r="F442" s="43"/>
      <c r="G442" s="44"/>
      <c r="H442" s="44"/>
      <c r="I442" s="44"/>
      <c r="J442" s="44"/>
      <c r="K442" s="45"/>
      <c r="L442" s="54"/>
      <c r="M442" s="54"/>
      <c r="N442" s="54"/>
      <c r="O442" s="54"/>
    </row>
    <row r="443" spans="2:15" ht="31.5" x14ac:dyDescent="0.25">
      <c r="B443" s="13"/>
      <c r="C443" s="63" t="s">
        <v>200</v>
      </c>
      <c r="D443" s="64"/>
      <c r="E443" s="65">
        <v>32</v>
      </c>
      <c r="F443" s="43"/>
      <c r="G443" s="44"/>
      <c r="H443" s="44"/>
      <c r="I443" s="44"/>
      <c r="J443" s="44"/>
      <c r="K443" s="45"/>
      <c r="L443" s="54"/>
      <c r="M443" s="54"/>
      <c r="N443" s="54"/>
      <c r="O443" s="54"/>
    </row>
    <row r="444" spans="2:15" ht="31.5" x14ac:dyDescent="0.25">
      <c r="B444" s="13"/>
      <c r="C444" s="63" t="s">
        <v>201</v>
      </c>
      <c r="D444" s="64"/>
      <c r="E444" s="65">
        <v>33</v>
      </c>
      <c r="F444" s="43"/>
      <c r="G444" s="44"/>
      <c r="H444" s="44"/>
      <c r="I444" s="44"/>
      <c r="J444" s="44"/>
      <c r="K444" s="45"/>
      <c r="L444" s="54"/>
      <c r="M444" s="54"/>
      <c r="N444" s="54"/>
      <c r="O444" s="54"/>
    </row>
    <row r="445" spans="2:15" ht="31.5" x14ac:dyDescent="0.25">
      <c r="B445" s="13"/>
      <c r="C445" s="63" t="s">
        <v>202</v>
      </c>
      <c r="D445" s="64"/>
      <c r="E445" s="65">
        <v>34</v>
      </c>
      <c r="F445" s="43"/>
      <c r="G445" s="44"/>
      <c r="H445" s="44"/>
      <c r="I445" s="44"/>
      <c r="J445" s="44"/>
      <c r="K445" s="45"/>
      <c r="L445" s="54"/>
      <c r="M445" s="54"/>
      <c r="N445" s="54"/>
      <c r="O445" s="54"/>
    </row>
    <row r="446" spans="2:15" ht="31.5" x14ac:dyDescent="0.25">
      <c r="B446" s="13"/>
      <c r="C446" s="63" t="s">
        <v>203</v>
      </c>
      <c r="D446" s="64"/>
      <c r="E446" s="65">
        <v>4</v>
      </c>
      <c r="F446" s="40">
        <f t="shared" ref="F446:K446" si="20">F447+F448+F449+F450</f>
        <v>0</v>
      </c>
      <c r="G446" s="41">
        <f t="shared" si="20"/>
        <v>0</v>
      </c>
      <c r="H446" s="41">
        <f t="shared" si="20"/>
        <v>0</v>
      </c>
      <c r="I446" s="41">
        <f t="shared" si="20"/>
        <v>0</v>
      </c>
      <c r="J446" s="41">
        <f t="shared" si="20"/>
        <v>0</v>
      </c>
      <c r="K446" s="42">
        <f t="shared" si="20"/>
        <v>0</v>
      </c>
      <c r="L446" s="54"/>
      <c r="M446" s="54"/>
      <c r="N446" s="54"/>
      <c r="O446" s="54"/>
    </row>
    <row r="447" spans="2:15" ht="47.25" x14ac:dyDescent="0.25">
      <c r="B447" s="13"/>
      <c r="C447" s="63" t="s">
        <v>204</v>
      </c>
      <c r="D447" s="64"/>
      <c r="E447" s="65">
        <v>41</v>
      </c>
      <c r="F447" s="43"/>
      <c r="G447" s="44"/>
      <c r="H447" s="44"/>
      <c r="I447" s="44"/>
      <c r="J447" s="44"/>
      <c r="K447" s="45"/>
      <c r="L447" s="54"/>
      <c r="M447" s="54"/>
      <c r="N447" s="54"/>
      <c r="O447" s="54"/>
    </row>
    <row r="448" spans="2:15" ht="31.5" x14ac:dyDescent="0.25">
      <c r="B448" s="13"/>
      <c r="C448" s="63" t="s">
        <v>205</v>
      </c>
      <c r="D448" s="64"/>
      <c r="E448" s="65">
        <v>42</v>
      </c>
      <c r="F448" s="43"/>
      <c r="G448" s="44"/>
      <c r="H448" s="44"/>
      <c r="I448" s="44"/>
      <c r="J448" s="44"/>
      <c r="K448" s="45"/>
      <c r="L448" s="54"/>
      <c r="M448" s="54"/>
      <c r="N448" s="54"/>
      <c r="O448" s="54"/>
    </row>
    <row r="449" spans="2:15" ht="31.5" x14ac:dyDescent="0.25">
      <c r="B449" s="13"/>
      <c r="C449" s="63" t="s">
        <v>206</v>
      </c>
      <c r="D449" s="64"/>
      <c r="E449" s="65">
        <v>43</v>
      </c>
      <c r="F449" s="43"/>
      <c r="G449" s="44"/>
      <c r="H449" s="44"/>
      <c r="I449" s="44"/>
      <c r="J449" s="44"/>
      <c r="K449" s="45"/>
      <c r="L449" s="54"/>
      <c r="M449" s="54"/>
      <c r="N449" s="54"/>
      <c r="O449" s="54"/>
    </row>
    <row r="450" spans="2:15" ht="31.5" x14ac:dyDescent="0.25">
      <c r="B450" s="13"/>
      <c r="C450" s="63" t="s">
        <v>207</v>
      </c>
      <c r="D450" s="64"/>
      <c r="E450" s="65">
        <v>44</v>
      </c>
      <c r="F450" s="43"/>
      <c r="G450" s="44"/>
      <c r="H450" s="44"/>
      <c r="I450" s="44"/>
      <c r="J450" s="44"/>
      <c r="K450" s="45"/>
      <c r="L450" s="54"/>
      <c r="M450" s="54"/>
      <c r="N450" s="54"/>
      <c r="O450" s="54"/>
    </row>
    <row r="451" spans="2:15" ht="31.5" x14ac:dyDescent="0.25">
      <c r="B451" s="13"/>
      <c r="C451" s="63" t="s">
        <v>208</v>
      </c>
      <c r="D451" s="64"/>
      <c r="E451" s="65">
        <v>5</v>
      </c>
      <c r="F451" s="40">
        <f t="shared" ref="F451:K451" si="21">F452+F453+F454+F455</f>
        <v>0</v>
      </c>
      <c r="G451" s="41">
        <f t="shared" si="21"/>
        <v>0</v>
      </c>
      <c r="H451" s="41">
        <f t="shared" si="21"/>
        <v>0</v>
      </c>
      <c r="I451" s="41">
        <f t="shared" si="21"/>
        <v>0</v>
      </c>
      <c r="J451" s="41">
        <f t="shared" si="21"/>
        <v>0</v>
      </c>
      <c r="K451" s="42">
        <f t="shared" si="21"/>
        <v>0</v>
      </c>
      <c r="L451" s="54"/>
      <c r="M451" s="54"/>
      <c r="N451" s="54"/>
      <c r="O451" s="54"/>
    </row>
    <row r="452" spans="2:15" ht="47.25" x14ac:dyDescent="0.25">
      <c r="B452" s="13"/>
      <c r="C452" s="63" t="s">
        <v>209</v>
      </c>
      <c r="D452" s="64"/>
      <c r="E452" s="65">
        <v>51</v>
      </c>
      <c r="F452" s="43"/>
      <c r="G452" s="44"/>
      <c r="H452" s="44"/>
      <c r="I452" s="44"/>
      <c r="J452" s="44"/>
      <c r="K452" s="45"/>
      <c r="L452" s="54"/>
      <c r="M452" s="54"/>
      <c r="N452" s="54"/>
      <c r="O452" s="54"/>
    </row>
    <row r="453" spans="2:15" ht="31.5" x14ac:dyDescent="0.25">
      <c r="B453" s="13"/>
      <c r="C453" s="63" t="s">
        <v>210</v>
      </c>
      <c r="D453" s="64"/>
      <c r="E453" s="65">
        <v>52</v>
      </c>
      <c r="F453" s="43"/>
      <c r="G453" s="44"/>
      <c r="H453" s="44"/>
      <c r="I453" s="44"/>
      <c r="J453" s="44"/>
      <c r="K453" s="45"/>
      <c r="L453" s="54"/>
      <c r="M453" s="54"/>
      <c r="N453" s="54"/>
      <c r="O453" s="54"/>
    </row>
    <row r="454" spans="2:15" ht="31.5" x14ac:dyDescent="0.25">
      <c r="B454" s="13"/>
      <c r="C454" s="63" t="s">
        <v>211</v>
      </c>
      <c r="D454" s="64"/>
      <c r="E454" s="65">
        <v>53</v>
      </c>
      <c r="F454" s="43"/>
      <c r="G454" s="44"/>
      <c r="H454" s="44"/>
      <c r="I454" s="44"/>
      <c r="J454" s="44"/>
      <c r="K454" s="45"/>
      <c r="L454" s="54"/>
      <c r="M454" s="54"/>
      <c r="N454" s="54"/>
      <c r="O454" s="54"/>
    </row>
    <row r="455" spans="2:15" ht="31.5" x14ac:dyDescent="0.25">
      <c r="B455" s="13"/>
      <c r="C455" s="63" t="s">
        <v>212</v>
      </c>
      <c r="D455" s="64"/>
      <c r="E455" s="65">
        <v>54</v>
      </c>
      <c r="F455" s="43"/>
      <c r="G455" s="44"/>
      <c r="H455" s="44"/>
      <c r="I455" s="44"/>
      <c r="J455" s="44"/>
      <c r="K455" s="45"/>
      <c r="L455" s="54"/>
      <c r="M455" s="54"/>
      <c r="N455" s="54"/>
      <c r="O455" s="54"/>
    </row>
    <row r="456" spans="2:15" ht="31.5" x14ac:dyDescent="0.25">
      <c r="B456" s="13"/>
      <c r="C456" s="63" t="s">
        <v>213</v>
      </c>
      <c r="D456" s="64"/>
      <c r="E456" s="65">
        <v>6</v>
      </c>
      <c r="F456" s="40">
        <f t="shared" ref="F456:K456" si="22">F457+F458+F459+F460+F461</f>
        <v>0</v>
      </c>
      <c r="G456" s="41">
        <f t="shared" si="22"/>
        <v>0</v>
      </c>
      <c r="H456" s="41">
        <f t="shared" si="22"/>
        <v>0</v>
      </c>
      <c r="I456" s="41">
        <f t="shared" si="22"/>
        <v>0</v>
      </c>
      <c r="J456" s="41">
        <f t="shared" si="22"/>
        <v>0</v>
      </c>
      <c r="K456" s="42">
        <f t="shared" si="22"/>
        <v>0</v>
      </c>
      <c r="L456" s="54"/>
      <c r="M456" s="54"/>
      <c r="N456" s="54"/>
      <c r="O456" s="54"/>
    </row>
    <row r="457" spans="2:15" ht="31.5" x14ac:dyDescent="0.25">
      <c r="B457" s="13"/>
      <c r="C457" s="63" t="s">
        <v>214</v>
      </c>
      <c r="D457" s="64"/>
      <c r="E457" s="65">
        <v>61</v>
      </c>
      <c r="F457" s="43"/>
      <c r="G457" s="44"/>
      <c r="H457" s="44"/>
      <c r="I457" s="44"/>
      <c r="J457" s="44"/>
      <c r="K457" s="45"/>
      <c r="L457" s="54"/>
      <c r="M457" s="54"/>
      <c r="N457" s="54"/>
      <c r="O457" s="54"/>
    </row>
    <row r="458" spans="2:15" ht="31.5" x14ac:dyDescent="0.25">
      <c r="B458" s="13"/>
      <c r="C458" s="63" t="s">
        <v>215</v>
      </c>
      <c r="D458" s="64"/>
      <c r="E458" s="65">
        <v>62</v>
      </c>
      <c r="F458" s="43"/>
      <c r="G458" s="44"/>
      <c r="H458" s="44"/>
      <c r="I458" s="44"/>
      <c r="J458" s="44"/>
      <c r="K458" s="45"/>
      <c r="L458" s="54"/>
      <c r="M458" s="54"/>
      <c r="N458" s="54"/>
      <c r="O458" s="54"/>
    </row>
    <row r="459" spans="2:15" ht="31.5" x14ac:dyDescent="0.25">
      <c r="B459" s="13"/>
      <c r="C459" s="63" t="s">
        <v>216</v>
      </c>
      <c r="D459" s="64"/>
      <c r="E459" s="65">
        <v>63</v>
      </c>
      <c r="F459" s="43"/>
      <c r="G459" s="44"/>
      <c r="H459" s="44"/>
      <c r="I459" s="44"/>
      <c r="J459" s="44"/>
      <c r="K459" s="45"/>
      <c r="L459" s="54"/>
      <c r="M459" s="54"/>
      <c r="N459" s="54"/>
      <c r="O459" s="54"/>
    </row>
    <row r="460" spans="2:15" ht="31.5" x14ac:dyDescent="0.25">
      <c r="B460" s="13"/>
      <c r="C460" s="63" t="s">
        <v>217</v>
      </c>
      <c r="D460" s="64"/>
      <c r="E460" s="65">
        <v>64</v>
      </c>
      <c r="F460" s="43"/>
      <c r="G460" s="44"/>
      <c r="H460" s="44"/>
      <c r="I460" s="44"/>
      <c r="J460" s="44"/>
      <c r="K460" s="45"/>
      <c r="L460" s="54"/>
      <c r="M460" s="54"/>
      <c r="N460" s="54"/>
      <c r="O460" s="54"/>
    </row>
    <row r="461" spans="2:15" ht="31.5" x14ac:dyDescent="0.25">
      <c r="B461" s="13"/>
      <c r="C461" s="63" t="s">
        <v>218</v>
      </c>
      <c r="D461" s="64"/>
      <c r="E461" s="65">
        <v>65</v>
      </c>
      <c r="F461" s="43"/>
      <c r="G461" s="44"/>
      <c r="H461" s="44"/>
      <c r="I461" s="44"/>
      <c r="J461" s="44"/>
      <c r="K461" s="45"/>
      <c r="L461" s="54"/>
      <c r="M461" s="54"/>
      <c r="N461" s="54"/>
      <c r="O461" s="54"/>
    </row>
    <row r="462" spans="2:15" ht="31.5" x14ac:dyDescent="0.25">
      <c r="B462" s="13"/>
      <c r="C462" s="63" t="s">
        <v>219</v>
      </c>
      <c r="D462" s="64"/>
      <c r="E462" s="65">
        <v>7</v>
      </c>
      <c r="F462" s="40">
        <f t="shared" ref="F462:K462" si="23">F463+F464+F465</f>
        <v>0</v>
      </c>
      <c r="G462" s="41">
        <f t="shared" si="23"/>
        <v>0</v>
      </c>
      <c r="H462" s="41">
        <f t="shared" si="23"/>
        <v>0</v>
      </c>
      <c r="I462" s="41">
        <f t="shared" si="23"/>
        <v>0</v>
      </c>
      <c r="J462" s="41">
        <f t="shared" si="23"/>
        <v>0</v>
      </c>
      <c r="K462" s="42">
        <f t="shared" si="23"/>
        <v>0</v>
      </c>
      <c r="L462" s="54"/>
      <c r="M462" s="54"/>
      <c r="N462" s="54"/>
      <c r="O462" s="54"/>
    </row>
    <row r="463" spans="2:15" ht="31.5" x14ac:dyDescent="0.25">
      <c r="B463" s="13"/>
      <c r="C463" s="63" t="s">
        <v>220</v>
      </c>
      <c r="D463" s="64"/>
      <c r="E463" s="65">
        <v>72</v>
      </c>
      <c r="F463" s="43"/>
      <c r="G463" s="44"/>
      <c r="H463" s="44"/>
      <c r="I463" s="44"/>
      <c r="J463" s="44"/>
      <c r="K463" s="45"/>
      <c r="L463" s="54"/>
      <c r="M463" s="54"/>
      <c r="N463" s="54"/>
      <c r="O463" s="54"/>
    </row>
    <row r="464" spans="2:15" ht="31.5" x14ac:dyDescent="0.25">
      <c r="B464" s="13"/>
      <c r="C464" s="63" t="s">
        <v>221</v>
      </c>
      <c r="D464" s="64"/>
      <c r="E464" s="65">
        <v>73</v>
      </c>
      <c r="F464" s="43"/>
      <c r="G464" s="44"/>
      <c r="H464" s="44"/>
      <c r="I464" s="44"/>
      <c r="J464" s="44"/>
      <c r="K464" s="45"/>
      <c r="L464" s="54"/>
      <c r="M464" s="54"/>
      <c r="N464" s="54"/>
      <c r="O464" s="54"/>
    </row>
    <row r="465" spans="2:15" ht="31.5" x14ac:dyDescent="0.25">
      <c r="B465" s="13"/>
      <c r="C465" s="63" t="s">
        <v>222</v>
      </c>
      <c r="D465" s="64"/>
      <c r="E465" s="65">
        <v>74</v>
      </c>
      <c r="F465" s="43"/>
      <c r="G465" s="44"/>
      <c r="H465" s="44"/>
      <c r="I465" s="44"/>
      <c r="J465" s="44"/>
      <c r="K465" s="45"/>
      <c r="L465" s="54"/>
      <c r="M465" s="54"/>
      <c r="N465" s="54"/>
      <c r="O465" s="54"/>
    </row>
    <row r="466" spans="2:15" ht="31.5" x14ac:dyDescent="0.25">
      <c r="B466" s="13"/>
      <c r="C466" s="63" t="s">
        <v>223</v>
      </c>
      <c r="D466" s="64"/>
      <c r="E466" s="65">
        <v>8</v>
      </c>
      <c r="F466" s="43"/>
      <c r="G466" s="44"/>
      <c r="H466" s="44"/>
      <c r="I466" s="44"/>
      <c r="J466" s="44"/>
      <c r="K466" s="45"/>
      <c r="L466" s="54"/>
      <c r="M466" s="54"/>
      <c r="N466" s="54"/>
      <c r="O466" s="54"/>
    </row>
    <row r="467" spans="2:15" ht="18" x14ac:dyDescent="0.25">
      <c r="B467" s="13"/>
      <c r="C467" s="63" t="s">
        <v>224</v>
      </c>
      <c r="D467" s="64"/>
      <c r="E467" s="65">
        <v>202</v>
      </c>
      <c r="F467" s="40">
        <f t="shared" ref="F467:K467" si="24">F468+F469+F470+F471</f>
        <v>168</v>
      </c>
      <c r="G467" s="41">
        <f t="shared" si="24"/>
        <v>0</v>
      </c>
      <c r="H467" s="41">
        <f t="shared" si="24"/>
        <v>0</v>
      </c>
      <c r="I467" s="41">
        <f t="shared" si="24"/>
        <v>0</v>
      </c>
      <c r="J467" s="41">
        <f t="shared" si="24"/>
        <v>14</v>
      </c>
      <c r="K467" s="42">
        <f t="shared" si="24"/>
        <v>14</v>
      </c>
      <c r="L467" s="54"/>
      <c r="M467" s="54"/>
      <c r="N467" s="54"/>
      <c r="O467" s="54"/>
    </row>
    <row r="468" spans="2:15" ht="31.5" x14ac:dyDescent="0.25">
      <c r="B468" s="13"/>
      <c r="C468" s="63" t="s">
        <v>225</v>
      </c>
      <c r="D468" s="64"/>
      <c r="E468" s="65">
        <v>2021</v>
      </c>
      <c r="F468" s="43">
        <v>161</v>
      </c>
      <c r="G468" s="44"/>
      <c r="H468" s="44"/>
      <c r="I468" s="44"/>
      <c r="J468" s="44">
        <v>14</v>
      </c>
      <c r="K468" s="45">
        <v>10</v>
      </c>
      <c r="L468" s="54"/>
      <c r="M468" s="54"/>
      <c r="N468" s="54"/>
      <c r="O468" s="54"/>
    </row>
    <row r="469" spans="2:15" ht="31.5" x14ac:dyDescent="0.25">
      <c r="B469" s="13"/>
      <c r="C469" s="63" t="s">
        <v>226</v>
      </c>
      <c r="D469" s="64"/>
      <c r="E469" s="65">
        <v>2022</v>
      </c>
      <c r="F469" s="43">
        <v>7</v>
      </c>
      <c r="G469" s="44"/>
      <c r="H469" s="44"/>
      <c r="I469" s="44"/>
      <c r="J469" s="44"/>
      <c r="K469" s="45">
        <v>4</v>
      </c>
      <c r="L469" s="54"/>
      <c r="M469" s="54"/>
      <c r="N469" s="54"/>
      <c r="O469" s="54"/>
    </row>
    <row r="470" spans="2:15" ht="31.5" x14ac:dyDescent="0.25">
      <c r="B470" s="13"/>
      <c r="C470" s="63" t="s">
        <v>227</v>
      </c>
      <c r="D470" s="64"/>
      <c r="E470" s="65">
        <v>2023</v>
      </c>
      <c r="F470" s="43"/>
      <c r="G470" s="44"/>
      <c r="H470" s="44"/>
      <c r="I470" s="44"/>
      <c r="J470" s="44"/>
      <c r="K470" s="45"/>
      <c r="L470" s="54"/>
      <c r="M470" s="54"/>
      <c r="N470" s="54"/>
      <c r="O470" s="54"/>
    </row>
    <row r="471" spans="2:15" ht="31.5" x14ac:dyDescent="0.25">
      <c r="B471" s="13"/>
      <c r="C471" s="63" t="s">
        <v>228</v>
      </c>
      <c r="D471" s="64"/>
      <c r="E471" s="65">
        <v>2024</v>
      </c>
      <c r="F471" s="43"/>
      <c r="G471" s="44"/>
      <c r="H471" s="44"/>
      <c r="I471" s="44"/>
      <c r="J471" s="44"/>
      <c r="K471" s="45"/>
      <c r="L471" s="54"/>
      <c r="M471" s="54"/>
      <c r="N471" s="54"/>
      <c r="O471" s="54"/>
    </row>
    <row r="472" spans="2:15" ht="18" x14ac:dyDescent="0.25">
      <c r="B472" s="13"/>
      <c r="C472" s="63" t="s">
        <v>229</v>
      </c>
      <c r="D472" s="64"/>
      <c r="E472" s="65">
        <v>203</v>
      </c>
      <c r="F472" s="40">
        <f t="shared" ref="F472:K472" si="25">F473+F474+F475+F478</f>
        <v>471</v>
      </c>
      <c r="G472" s="41">
        <f t="shared" si="25"/>
        <v>432</v>
      </c>
      <c r="H472" s="41">
        <f t="shared" si="25"/>
        <v>2</v>
      </c>
      <c r="I472" s="41">
        <f t="shared" si="25"/>
        <v>8</v>
      </c>
      <c r="J472" s="41">
        <f t="shared" si="25"/>
        <v>38</v>
      </c>
      <c r="K472" s="42">
        <f t="shared" si="25"/>
        <v>0</v>
      </c>
      <c r="L472" s="54"/>
      <c r="M472" s="54"/>
      <c r="N472" s="54"/>
      <c r="O472" s="54"/>
    </row>
    <row r="473" spans="2:15" ht="31.5" x14ac:dyDescent="0.25">
      <c r="B473" s="13"/>
      <c r="C473" s="63" t="s">
        <v>230</v>
      </c>
      <c r="D473" s="64"/>
      <c r="E473" s="65">
        <v>2031</v>
      </c>
      <c r="F473" s="43">
        <v>461</v>
      </c>
      <c r="G473" s="44">
        <v>422</v>
      </c>
      <c r="H473" s="44">
        <v>2</v>
      </c>
      <c r="I473" s="44">
        <v>8</v>
      </c>
      <c r="J473" s="44">
        <v>38</v>
      </c>
      <c r="K473" s="45"/>
      <c r="L473" s="54"/>
      <c r="M473" s="54"/>
      <c r="N473" s="54"/>
      <c r="O473" s="54"/>
    </row>
    <row r="474" spans="2:15" ht="31.5" x14ac:dyDescent="0.25">
      <c r="B474" s="13"/>
      <c r="C474" s="63" t="s">
        <v>231</v>
      </c>
      <c r="D474" s="64"/>
      <c r="E474" s="65">
        <v>2032</v>
      </c>
      <c r="F474" s="43">
        <v>10</v>
      </c>
      <c r="G474" s="44">
        <v>10</v>
      </c>
      <c r="H474" s="44"/>
      <c r="I474" s="44"/>
      <c r="J474" s="44"/>
      <c r="K474" s="45"/>
      <c r="L474" s="54"/>
      <c r="M474" s="54"/>
      <c r="N474" s="54"/>
      <c r="O474" s="54"/>
    </row>
    <row r="475" spans="2:15" ht="31.5" x14ac:dyDescent="0.25">
      <c r="B475" s="13"/>
      <c r="C475" s="63" t="s">
        <v>232</v>
      </c>
      <c r="D475" s="64"/>
      <c r="E475" s="65">
        <v>2033</v>
      </c>
      <c r="F475" s="40">
        <f t="shared" ref="F475:K475" si="26">F476+F477</f>
        <v>0</v>
      </c>
      <c r="G475" s="41">
        <f t="shared" si="26"/>
        <v>0</v>
      </c>
      <c r="H475" s="41">
        <f t="shared" si="26"/>
        <v>0</v>
      </c>
      <c r="I475" s="41">
        <f t="shared" si="26"/>
        <v>0</v>
      </c>
      <c r="J475" s="41">
        <f t="shared" si="26"/>
        <v>0</v>
      </c>
      <c r="K475" s="42">
        <f t="shared" si="26"/>
        <v>0</v>
      </c>
      <c r="L475" s="54"/>
      <c r="M475" s="54"/>
      <c r="N475" s="54"/>
      <c r="O475" s="54"/>
    </row>
    <row r="476" spans="2:15" ht="47.25" x14ac:dyDescent="0.25">
      <c r="B476" s="13"/>
      <c r="C476" s="63" t="s">
        <v>233</v>
      </c>
      <c r="D476" s="64"/>
      <c r="E476" s="65">
        <v>2035</v>
      </c>
      <c r="F476" s="43"/>
      <c r="G476" s="44"/>
      <c r="H476" s="44"/>
      <c r="I476" s="44"/>
      <c r="J476" s="44"/>
      <c r="K476" s="45"/>
      <c r="L476" s="54"/>
      <c r="M476" s="54"/>
      <c r="N476" s="54"/>
      <c r="O476" s="54"/>
    </row>
    <row r="477" spans="2:15" ht="47.25" x14ac:dyDescent="0.25">
      <c r="B477" s="13"/>
      <c r="C477" s="63" t="s">
        <v>234</v>
      </c>
      <c r="D477" s="64"/>
      <c r="E477" s="65">
        <v>2036</v>
      </c>
      <c r="F477" s="43"/>
      <c r="G477" s="44"/>
      <c r="H477" s="44"/>
      <c r="I477" s="44"/>
      <c r="J477" s="44"/>
      <c r="K477" s="45"/>
      <c r="L477" s="54"/>
      <c r="M477" s="54"/>
      <c r="N477" s="54"/>
      <c r="O477" s="54"/>
    </row>
    <row r="478" spans="2:15" ht="31.5" x14ac:dyDescent="0.25">
      <c r="B478" s="13"/>
      <c r="C478" s="63" t="s">
        <v>235</v>
      </c>
      <c r="D478" s="64"/>
      <c r="E478" s="65">
        <v>2034</v>
      </c>
      <c r="F478" s="40">
        <f t="shared" ref="F478:K478" si="27">F479+F480</f>
        <v>0</v>
      </c>
      <c r="G478" s="41">
        <f t="shared" si="27"/>
        <v>0</v>
      </c>
      <c r="H478" s="41">
        <f t="shared" si="27"/>
        <v>0</v>
      </c>
      <c r="I478" s="41">
        <f t="shared" si="27"/>
        <v>0</v>
      </c>
      <c r="J478" s="41">
        <f t="shared" si="27"/>
        <v>0</v>
      </c>
      <c r="K478" s="42">
        <f t="shared" si="27"/>
        <v>0</v>
      </c>
      <c r="L478" s="54"/>
      <c r="M478" s="54"/>
      <c r="N478" s="54"/>
      <c r="O478" s="54"/>
    </row>
    <row r="479" spans="2:15" ht="47.25" x14ac:dyDescent="0.25">
      <c r="B479" s="13"/>
      <c r="C479" s="63" t="s">
        <v>236</v>
      </c>
      <c r="D479" s="64"/>
      <c r="E479" s="65">
        <v>2037</v>
      </c>
      <c r="F479" s="43"/>
      <c r="G479" s="44"/>
      <c r="H479" s="44"/>
      <c r="I479" s="44"/>
      <c r="J479" s="44"/>
      <c r="K479" s="45"/>
      <c r="L479" s="54"/>
      <c r="M479" s="54"/>
      <c r="N479" s="54"/>
      <c r="O479" s="54"/>
    </row>
    <row r="480" spans="2:15" ht="31.5" x14ac:dyDescent="0.25">
      <c r="B480" s="13"/>
      <c r="C480" s="63" t="s">
        <v>237</v>
      </c>
      <c r="D480" s="64"/>
      <c r="E480" s="65">
        <v>2038</v>
      </c>
      <c r="F480" s="43"/>
      <c r="G480" s="44"/>
      <c r="H480" s="44"/>
      <c r="I480" s="44"/>
      <c r="J480" s="44"/>
      <c r="K480" s="45"/>
      <c r="L480" s="54"/>
      <c r="M480" s="54"/>
      <c r="N480" s="54"/>
      <c r="O480" s="54"/>
    </row>
    <row r="481" spans="2:15" ht="18" x14ac:dyDescent="0.25">
      <c r="B481" s="13"/>
      <c r="C481" s="63" t="s">
        <v>238</v>
      </c>
      <c r="D481" s="64"/>
      <c r="E481" s="65">
        <v>204</v>
      </c>
      <c r="F481" s="40">
        <f t="shared" ref="F481:K481" si="28">F482+F483+F484+F487</f>
        <v>0</v>
      </c>
      <c r="G481" s="41">
        <f t="shared" si="28"/>
        <v>0</v>
      </c>
      <c r="H481" s="41">
        <f t="shared" si="28"/>
        <v>0</v>
      </c>
      <c r="I481" s="41">
        <f t="shared" si="28"/>
        <v>0</v>
      </c>
      <c r="J481" s="41">
        <f t="shared" si="28"/>
        <v>0</v>
      </c>
      <c r="K481" s="42">
        <f t="shared" si="28"/>
        <v>0</v>
      </c>
      <c r="L481" s="54"/>
      <c r="M481" s="54"/>
      <c r="N481" s="54"/>
      <c r="O481" s="54"/>
    </row>
    <row r="482" spans="2:15" ht="31.5" x14ac:dyDescent="0.25">
      <c r="B482" s="13"/>
      <c r="C482" s="63" t="s">
        <v>239</v>
      </c>
      <c r="D482" s="64"/>
      <c r="E482" s="65">
        <v>2041</v>
      </c>
      <c r="F482" s="43"/>
      <c r="G482" s="44"/>
      <c r="H482" s="44"/>
      <c r="I482" s="44"/>
      <c r="J482" s="44"/>
      <c r="K482" s="45"/>
      <c r="L482" s="54"/>
      <c r="M482" s="54"/>
      <c r="N482" s="54"/>
      <c r="O482" s="54"/>
    </row>
    <row r="483" spans="2:15" ht="31.5" x14ac:dyDescent="0.25">
      <c r="B483" s="13"/>
      <c r="C483" s="63" t="s">
        <v>240</v>
      </c>
      <c r="D483" s="64"/>
      <c r="E483" s="65">
        <v>2042</v>
      </c>
      <c r="F483" s="43"/>
      <c r="G483" s="44"/>
      <c r="H483" s="44"/>
      <c r="I483" s="44"/>
      <c r="J483" s="44"/>
      <c r="K483" s="45"/>
      <c r="L483" s="54"/>
      <c r="M483" s="54"/>
      <c r="N483" s="54"/>
      <c r="O483" s="54"/>
    </row>
    <row r="484" spans="2:15" ht="31.5" x14ac:dyDescent="0.25">
      <c r="B484" s="13"/>
      <c r="C484" s="63" t="s">
        <v>241</v>
      </c>
      <c r="D484" s="64"/>
      <c r="E484" s="65">
        <v>2043</v>
      </c>
      <c r="F484" s="40">
        <f t="shared" ref="F484:K484" si="29">F485+F486</f>
        <v>0</v>
      </c>
      <c r="G484" s="41">
        <f t="shared" si="29"/>
        <v>0</v>
      </c>
      <c r="H484" s="41">
        <f t="shared" si="29"/>
        <v>0</v>
      </c>
      <c r="I484" s="41">
        <f t="shared" si="29"/>
        <v>0</v>
      </c>
      <c r="J484" s="41">
        <f t="shared" si="29"/>
        <v>0</v>
      </c>
      <c r="K484" s="42">
        <f t="shared" si="29"/>
        <v>0</v>
      </c>
      <c r="L484" s="54"/>
      <c r="M484" s="54"/>
      <c r="N484" s="54"/>
      <c r="O484" s="54"/>
    </row>
    <row r="485" spans="2:15" ht="31.5" x14ac:dyDescent="0.25">
      <c r="B485" s="13"/>
      <c r="C485" s="63" t="s">
        <v>242</v>
      </c>
      <c r="D485" s="64"/>
      <c r="E485" s="65">
        <v>2045</v>
      </c>
      <c r="F485" s="43"/>
      <c r="G485" s="44"/>
      <c r="H485" s="44"/>
      <c r="I485" s="44"/>
      <c r="J485" s="44"/>
      <c r="K485" s="45"/>
      <c r="L485" s="54"/>
      <c r="M485" s="54"/>
      <c r="N485" s="54"/>
      <c r="O485" s="54"/>
    </row>
    <row r="486" spans="2:15" ht="31.5" x14ac:dyDescent="0.25">
      <c r="B486" s="13"/>
      <c r="C486" s="63" t="s">
        <v>243</v>
      </c>
      <c r="D486" s="64"/>
      <c r="E486" s="65">
        <v>2046</v>
      </c>
      <c r="F486" s="43"/>
      <c r="G486" s="44"/>
      <c r="H486" s="44"/>
      <c r="I486" s="44"/>
      <c r="J486" s="44"/>
      <c r="K486" s="45"/>
      <c r="L486" s="54"/>
      <c r="M486" s="54"/>
      <c r="N486" s="54"/>
      <c r="O486" s="54"/>
    </row>
    <row r="487" spans="2:15" ht="31.5" x14ac:dyDescent="0.25">
      <c r="B487" s="13"/>
      <c r="C487" s="63" t="s">
        <v>244</v>
      </c>
      <c r="D487" s="64"/>
      <c r="E487" s="65">
        <v>2044</v>
      </c>
      <c r="F487" s="40">
        <f t="shared" ref="F487:K487" si="30">F488+F489</f>
        <v>0</v>
      </c>
      <c r="G487" s="41">
        <f t="shared" si="30"/>
        <v>0</v>
      </c>
      <c r="H487" s="41">
        <f t="shared" si="30"/>
        <v>0</v>
      </c>
      <c r="I487" s="41">
        <f t="shared" si="30"/>
        <v>0</v>
      </c>
      <c r="J487" s="41">
        <f t="shared" si="30"/>
        <v>0</v>
      </c>
      <c r="K487" s="42">
        <f t="shared" si="30"/>
        <v>0</v>
      </c>
      <c r="L487" s="54"/>
      <c r="M487" s="54"/>
      <c r="N487" s="54"/>
      <c r="O487" s="54"/>
    </row>
    <row r="488" spans="2:15" ht="31.5" x14ac:dyDescent="0.25">
      <c r="B488" s="13"/>
      <c r="C488" s="63" t="s">
        <v>245</v>
      </c>
      <c r="D488" s="64"/>
      <c r="E488" s="65">
        <v>2047</v>
      </c>
      <c r="F488" s="43"/>
      <c r="G488" s="44"/>
      <c r="H488" s="44"/>
      <c r="I488" s="44"/>
      <c r="J488" s="44"/>
      <c r="K488" s="45"/>
      <c r="L488" s="54"/>
      <c r="M488" s="54"/>
      <c r="N488" s="54"/>
      <c r="O488" s="54"/>
    </row>
    <row r="489" spans="2:15" ht="31.5" x14ac:dyDescent="0.25">
      <c r="B489" s="13"/>
      <c r="C489" s="63" t="s">
        <v>246</v>
      </c>
      <c r="D489" s="64"/>
      <c r="E489" s="65">
        <v>2048</v>
      </c>
      <c r="F489" s="43"/>
      <c r="G489" s="44"/>
      <c r="H489" s="44"/>
      <c r="I489" s="44"/>
      <c r="J489" s="44"/>
      <c r="K489" s="45"/>
      <c r="L489" s="54"/>
      <c r="M489" s="54"/>
      <c r="N489" s="54"/>
      <c r="O489" s="54"/>
    </row>
    <row r="490" spans="2:15" ht="31.5" x14ac:dyDescent="0.25">
      <c r="B490" s="13"/>
      <c r="C490" s="63" t="s">
        <v>247</v>
      </c>
      <c r="D490" s="64"/>
      <c r="E490" s="65">
        <v>205</v>
      </c>
      <c r="F490" s="40">
        <f t="shared" ref="F490:K490" si="31">F491+F492+F493+F494+F495+F496+F497</f>
        <v>0</v>
      </c>
      <c r="G490" s="41">
        <f t="shared" si="31"/>
        <v>0</v>
      </c>
      <c r="H490" s="41">
        <f t="shared" si="31"/>
        <v>0</v>
      </c>
      <c r="I490" s="41">
        <f t="shared" si="31"/>
        <v>0</v>
      </c>
      <c r="J490" s="41">
        <f t="shared" si="31"/>
        <v>0</v>
      </c>
      <c r="K490" s="42">
        <f t="shared" si="31"/>
        <v>0</v>
      </c>
      <c r="L490" s="54"/>
      <c r="M490" s="54"/>
      <c r="N490" s="54"/>
      <c r="O490" s="54"/>
    </row>
    <row r="491" spans="2:15" ht="47.25" x14ac:dyDescent="0.25">
      <c r="B491" s="13"/>
      <c r="C491" s="63" t="s">
        <v>248</v>
      </c>
      <c r="D491" s="64"/>
      <c r="E491" s="65">
        <v>2051</v>
      </c>
      <c r="F491" s="43"/>
      <c r="G491" s="44"/>
      <c r="H491" s="44"/>
      <c r="I491" s="44"/>
      <c r="J491" s="44"/>
      <c r="K491" s="45"/>
      <c r="L491" s="54"/>
      <c r="M491" s="54"/>
      <c r="N491" s="54"/>
      <c r="O491" s="54"/>
    </row>
    <row r="492" spans="2:15" ht="47.25" x14ac:dyDescent="0.25">
      <c r="B492" s="13"/>
      <c r="C492" s="63" t="s">
        <v>249</v>
      </c>
      <c r="D492" s="64"/>
      <c r="E492" s="65">
        <v>2052</v>
      </c>
      <c r="F492" s="43"/>
      <c r="G492" s="44"/>
      <c r="H492" s="44"/>
      <c r="I492" s="44"/>
      <c r="J492" s="44"/>
      <c r="K492" s="45"/>
      <c r="L492" s="54"/>
      <c r="M492" s="54"/>
      <c r="N492" s="54"/>
      <c r="O492" s="54"/>
    </row>
    <row r="493" spans="2:15" ht="47.25" x14ac:dyDescent="0.25">
      <c r="B493" s="13"/>
      <c r="C493" s="63" t="s">
        <v>250</v>
      </c>
      <c r="D493" s="64"/>
      <c r="E493" s="65">
        <v>2053</v>
      </c>
      <c r="F493" s="43"/>
      <c r="G493" s="44"/>
      <c r="H493" s="44"/>
      <c r="I493" s="44"/>
      <c r="J493" s="44"/>
      <c r="K493" s="45"/>
      <c r="L493" s="54"/>
      <c r="M493" s="54"/>
      <c r="N493" s="54"/>
      <c r="O493" s="54"/>
    </row>
    <row r="494" spans="2:15" ht="47.25" x14ac:dyDescent="0.25">
      <c r="B494" s="13"/>
      <c r="C494" s="63" t="s">
        <v>251</v>
      </c>
      <c r="D494" s="64"/>
      <c r="E494" s="65">
        <v>2054</v>
      </c>
      <c r="F494" s="43"/>
      <c r="G494" s="44"/>
      <c r="H494" s="44"/>
      <c r="I494" s="44"/>
      <c r="J494" s="44"/>
      <c r="K494" s="45"/>
      <c r="L494" s="54"/>
      <c r="M494" s="54"/>
      <c r="N494" s="54"/>
      <c r="O494" s="54"/>
    </row>
    <row r="495" spans="2:15" ht="47.25" x14ac:dyDescent="0.25">
      <c r="B495" s="13"/>
      <c r="C495" s="63" t="s">
        <v>252</v>
      </c>
      <c r="D495" s="64"/>
      <c r="E495" s="65">
        <v>2055</v>
      </c>
      <c r="F495" s="43"/>
      <c r="G495" s="44"/>
      <c r="H495" s="44"/>
      <c r="I495" s="44"/>
      <c r="J495" s="44"/>
      <c r="K495" s="45"/>
      <c r="L495" s="54"/>
      <c r="M495" s="54"/>
      <c r="N495" s="54"/>
      <c r="O495" s="54"/>
    </row>
    <row r="496" spans="2:15" ht="47.25" x14ac:dyDescent="0.25">
      <c r="B496" s="13"/>
      <c r="C496" s="63" t="s">
        <v>253</v>
      </c>
      <c r="D496" s="64"/>
      <c r="E496" s="65">
        <v>2056</v>
      </c>
      <c r="F496" s="43"/>
      <c r="G496" s="44"/>
      <c r="H496" s="44"/>
      <c r="I496" s="44"/>
      <c r="J496" s="44"/>
      <c r="K496" s="45"/>
      <c r="L496" s="54"/>
      <c r="M496" s="54"/>
      <c r="N496" s="54"/>
      <c r="O496" s="54"/>
    </row>
    <row r="497" spans="2:15" ht="47.25" x14ac:dyDescent="0.25">
      <c r="B497" s="13"/>
      <c r="C497" s="63" t="s">
        <v>254</v>
      </c>
      <c r="D497" s="64"/>
      <c r="E497" s="65">
        <v>2057</v>
      </c>
      <c r="F497" s="43"/>
      <c r="G497" s="44"/>
      <c r="H497" s="44"/>
      <c r="I497" s="44"/>
      <c r="J497" s="44"/>
      <c r="K497" s="45"/>
      <c r="L497" s="54"/>
      <c r="M497" s="54"/>
      <c r="N497" s="54"/>
      <c r="O497" s="54"/>
    </row>
    <row r="498" spans="2:15" ht="31.5" x14ac:dyDescent="0.25">
      <c r="B498" s="13"/>
      <c r="C498" s="63" t="s">
        <v>255</v>
      </c>
      <c r="D498" s="64"/>
      <c r="E498" s="65">
        <v>206</v>
      </c>
      <c r="F498" s="40">
        <f t="shared" ref="F498:K498" si="32">F499+F500+F501+F502+F503+F504+F505</f>
        <v>11</v>
      </c>
      <c r="G498" s="41">
        <f t="shared" si="32"/>
        <v>0</v>
      </c>
      <c r="H498" s="41">
        <f t="shared" si="32"/>
        <v>0</v>
      </c>
      <c r="I498" s="41">
        <f t="shared" si="32"/>
        <v>0</v>
      </c>
      <c r="J498" s="41">
        <f t="shared" si="32"/>
        <v>0</v>
      </c>
      <c r="K498" s="42">
        <f t="shared" si="32"/>
        <v>0</v>
      </c>
      <c r="L498" s="54"/>
      <c r="M498" s="54"/>
      <c r="N498" s="54"/>
      <c r="O498" s="54"/>
    </row>
    <row r="499" spans="2:15" ht="47.25" x14ac:dyDescent="0.25">
      <c r="B499" s="13"/>
      <c r="C499" s="63" t="s">
        <v>256</v>
      </c>
      <c r="D499" s="64"/>
      <c r="E499" s="65">
        <v>2061</v>
      </c>
      <c r="F499" s="43">
        <v>8</v>
      </c>
      <c r="G499" s="44"/>
      <c r="H499" s="44"/>
      <c r="I499" s="44"/>
      <c r="J499" s="44"/>
      <c r="K499" s="45"/>
      <c r="L499" s="54"/>
      <c r="M499" s="54"/>
      <c r="N499" s="54"/>
      <c r="O499" s="54"/>
    </row>
    <row r="500" spans="2:15" ht="47.25" x14ac:dyDescent="0.25">
      <c r="B500" s="13"/>
      <c r="C500" s="63" t="s">
        <v>257</v>
      </c>
      <c r="D500" s="64"/>
      <c r="E500" s="65">
        <v>2062</v>
      </c>
      <c r="F500" s="43"/>
      <c r="G500" s="44"/>
      <c r="H500" s="44"/>
      <c r="I500" s="44"/>
      <c r="J500" s="44"/>
      <c r="K500" s="45"/>
      <c r="L500" s="54"/>
      <c r="M500" s="54"/>
      <c r="N500" s="54"/>
      <c r="O500" s="54"/>
    </row>
    <row r="501" spans="2:15" ht="47.25" x14ac:dyDescent="0.25">
      <c r="B501" s="13"/>
      <c r="C501" s="63" t="s">
        <v>258</v>
      </c>
      <c r="D501" s="64"/>
      <c r="E501" s="65">
        <v>2063</v>
      </c>
      <c r="F501" s="43">
        <v>3</v>
      </c>
      <c r="G501" s="44"/>
      <c r="H501" s="44"/>
      <c r="I501" s="44"/>
      <c r="J501" s="44"/>
      <c r="K501" s="45"/>
      <c r="L501" s="54"/>
      <c r="M501" s="54"/>
      <c r="N501" s="54"/>
      <c r="O501" s="54"/>
    </row>
    <row r="502" spans="2:15" ht="47.25" x14ac:dyDescent="0.25">
      <c r="B502" s="13"/>
      <c r="C502" s="63" t="s">
        <v>259</v>
      </c>
      <c r="D502" s="64"/>
      <c r="E502" s="65">
        <v>2064</v>
      </c>
      <c r="F502" s="43"/>
      <c r="G502" s="44"/>
      <c r="H502" s="44"/>
      <c r="I502" s="44"/>
      <c r="J502" s="44"/>
      <c r="K502" s="45"/>
      <c r="L502" s="54"/>
      <c r="M502" s="54"/>
      <c r="N502" s="54"/>
      <c r="O502" s="54"/>
    </row>
    <row r="503" spans="2:15" ht="47.25" x14ac:dyDescent="0.25">
      <c r="B503" s="13"/>
      <c r="C503" s="63" t="s">
        <v>260</v>
      </c>
      <c r="D503" s="64"/>
      <c r="E503" s="65">
        <v>2065</v>
      </c>
      <c r="F503" s="43"/>
      <c r="G503" s="44"/>
      <c r="H503" s="44"/>
      <c r="I503" s="44"/>
      <c r="J503" s="44"/>
      <c r="K503" s="45"/>
      <c r="L503" s="54"/>
      <c r="M503" s="54"/>
      <c r="N503" s="54"/>
      <c r="O503" s="54"/>
    </row>
    <row r="504" spans="2:15" ht="47.25" x14ac:dyDescent="0.25">
      <c r="B504" s="13"/>
      <c r="C504" s="63" t="s">
        <v>261</v>
      </c>
      <c r="D504" s="64"/>
      <c r="E504" s="65">
        <v>2066</v>
      </c>
      <c r="F504" s="43"/>
      <c r="G504" s="44"/>
      <c r="H504" s="44"/>
      <c r="I504" s="44"/>
      <c r="J504" s="44"/>
      <c r="K504" s="45"/>
      <c r="L504" s="54"/>
      <c r="M504" s="54"/>
      <c r="N504" s="54"/>
      <c r="O504" s="54"/>
    </row>
    <row r="505" spans="2:15" ht="47.25" x14ac:dyDescent="0.25">
      <c r="B505" s="13"/>
      <c r="C505" s="63" t="s">
        <v>262</v>
      </c>
      <c r="D505" s="64"/>
      <c r="E505" s="65">
        <v>2067</v>
      </c>
      <c r="F505" s="43"/>
      <c r="G505" s="44"/>
      <c r="H505" s="44"/>
      <c r="I505" s="44"/>
      <c r="J505" s="44"/>
      <c r="K505" s="45"/>
      <c r="L505" s="54"/>
      <c r="M505" s="54"/>
      <c r="N505" s="54"/>
      <c r="O505" s="54"/>
    </row>
    <row r="506" spans="2:15" ht="18" x14ac:dyDescent="0.25">
      <c r="B506" s="13"/>
      <c r="C506" s="63" t="s">
        <v>263</v>
      </c>
      <c r="D506" s="64"/>
      <c r="E506" s="65">
        <v>207</v>
      </c>
      <c r="F506" s="40">
        <f t="shared" ref="F506:K506" si="33">F507+F508+F509+F510</f>
        <v>0</v>
      </c>
      <c r="G506" s="41">
        <f t="shared" si="33"/>
        <v>0</v>
      </c>
      <c r="H506" s="41">
        <f t="shared" si="33"/>
        <v>0</v>
      </c>
      <c r="I506" s="41">
        <f t="shared" si="33"/>
        <v>0</v>
      </c>
      <c r="J506" s="41">
        <f t="shared" si="33"/>
        <v>0</v>
      </c>
      <c r="K506" s="42">
        <f t="shared" si="33"/>
        <v>0</v>
      </c>
      <c r="L506" s="54"/>
      <c r="M506" s="54"/>
      <c r="N506" s="54"/>
      <c r="O506" s="54"/>
    </row>
    <row r="507" spans="2:15" ht="31.5" x14ac:dyDescent="0.25">
      <c r="B507" s="13"/>
      <c r="C507" s="63" t="s">
        <v>264</v>
      </c>
      <c r="D507" s="64"/>
      <c r="E507" s="65">
        <v>2071</v>
      </c>
      <c r="F507" s="43"/>
      <c r="G507" s="44"/>
      <c r="H507" s="44"/>
      <c r="I507" s="44"/>
      <c r="J507" s="44"/>
      <c r="K507" s="45"/>
      <c r="L507" s="54"/>
      <c r="M507" s="54"/>
      <c r="N507" s="54"/>
      <c r="O507" s="54"/>
    </row>
    <row r="508" spans="2:15" ht="31.5" x14ac:dyDescent="0.25">
      <c r="B508" s="13"/>
      <c r="C508" s="63" t="s">
        <v>265</v>
      </c>
      <c r="D508" s="64"/>
      <c r="E508" s="65">
        <v>2072</v>
      </c>
      <c r="F508" s="43"/>
      <c r="G508" s="44"/>
      <c r="H508" s="44"/>
      <c r="I508" s="44"/>
      <c r="J508" s="44"/>
      <c r="K508" s="45"/>
      <c r="L508" s="54"/>
      <c r="M508" s="54"/>
      <c r="N508" s="54"/>
      <c r="O508" s="54"/>
    </row>
    <row r="509" spans="2:15" ht="31.5" x14ac:dyDescent="0.25">
      <c r="B509" s="13"/>
      <c r="C509" s="63" t="s">
        <v>266</v>
      </c>
      <c r="D509" s="64"/>
      <c r="E509" s="65">
        <v>2073</v>
      </c>
      <c r="F509" s="43"/>
      <c r="G509" s="44"/>
      <c r="H509" s="44"/>
      <c r="I509" s="44"/>
      <c r="J509" s="44"/>
      <c r="K509" s="45"/>
      <c r="L509" s="54"/>
      <c r="M509" s="54"/>
      <c r="N509" s="54"/>
      <c r="O509" s="54"/>
    </row>
    <row r="510" spans="2:15" ht="31.5" x14ac:dyDescent="0.25">
      <c r="B510" s="13"/>
      <c r="C510" s="63" t="s">
        <v>267</v>
      </c>
      <c r="D510" s="64"/>
      <c r="E510" s="65">
        <v>2074</v>
      </c>
      <c r="F510" s="43"/>
      <c r="G510" s="44"/>
      <c r="H510" s="44"/>
      <c r="I510" s="44"/>
      <c r="J510" s="44"/>
      <c r="K510" s="45"/>
      <c r="L510" s="54"/>
      <c r="M510" s="54"/>
      <c r="N510" s="54"/>
      <c r="O510" s="54"/>
    </row>
    <row r="511" spans="2:15" ht="18" x14ac:dyDescent="0.25">
      <c r="B511" s="13"/>
      <c r="C511" s="63" t="s">
        <v>268</v>
      </c>
      <c r="D511" s="64"/>
      <c r="E511" s="65">
        <v>208</v>
      </c>
      <c r="F511" s="40">
        <f t="shared" ref="F511:K511" si="34">F512+F513+F514+F515+F516+F517+F518</f>
        <v>10033</v>
      </c>
      <c r="G511" s="41">
        <f t="shared" si="34"/>
        <v>4694</v>
      </c>
      <c r="H511" s="41">
        <f t="shared" si="34"/>
        <v>25</v>
      </c>
      <c r="I511" s="41">
        <f t="shared" si="34"/>
        <v>34</v>
      </c>
      <c r="J511" s="41">
        <f t="shared" si="34"/>
        <v>880</v>
      </c>
      <c r="K511" s="42">
        <f t="shared" si="34"/>
        <v>57</v>
      </c>
      <c r="L511" s="54"/>
      <c r="M511" s="54"/>
      <c r="N511" s="54"/>
      <c r="O511" s="54"/>
    </row>
    <row r="512" spans="2:15" ht="31.5" x14ac:dyDescent="0.25">
      <c r="B512" s="13"/>
      <c r="C512" s="63" t="s">
        <v>269</v>
      </c>
      <c r="D512" s="64"/>
      <c r="E512" s="65">
        <v>2081</v>
      </c>
      <c r="F512" s="43">
        <v>9991</v>
      </c>
      <c r="G512" s="44">
        <v>4673</v>
      </c>
      <c r="H512" s="44">
        <v>25</v>
      </c>
      <c r="I512" s="44">
        <v>34</v>
      </c>
      <c r="J512" s="44">
        <v>880</v>
      </c>
      <c r="K512" s="45">
        <v>49</v>
      </c>
      <c r="L512" s="54"/>
      <c r="M512" s="54"/>
      <c r="N512" s="54"/>
      <c r="O512" s="54"/>
    </row>
    <row r="513" spans="2:15" ht="31.5" x14ac:dyDescent="0.25">
      <c r="B513" s="13"/>
      <c r="C513" s="63" t="s">
        <v>270</v>
      </c>
      <c r="D513" s="64"/>
      <c r="E513" s="65">
        <v>2082</v>
      </c>
      <c r="F513" s="43">
        <v>34</v>
      </c>
      <c r="G513" s="44">
        <v>21</v>
      </c>
      <c r="H513" s="44"/>
      <c r="I513" s="44"/>
      <c r="J513" s="44"/>
      <c r="K513" s="45">
        <v>8</v>
      </c>
      <c r="L513" s="51"/>
      <c r="M513" s="51"/>
      <c r="N513" s="51"/>
      <c r="O513" s="51"/>
    </row>
    <row r="514" spans="2:15" ht="31.5" x14ac:dyDescent="0.25">
      <c r="B514" s="13"/>
      <c r="C514" s="63" t="s">
        <v>271</v>
      </c>
      <c r="D514" s="64"/>
      <c r="E514" s="65">
        <v>2083</v>
      </c>
      <c r="F514" s="43">
        <v>8</v>
      </c>
      <c r="G514" s="44"/>
      <c r="H514" s="44"/>
      <c r="I514" s="44"/>
      <c r="J514" s="44"/>
      <c r="K514" s="45"/>
      <c r="L514" s="51"/>
      <c r="M514" s="51"/>
      <c r="N514" s="51"/>
      <c r="O514" s="51"/>
    </row>
    <row r="515" spans="2:15" ht="31.5" x14ac:dyDescent="0.25">
      <c r="B515" s="13"/>
      <c r="C515" s="63" t="s">
        <v>272</v>
      </c>
      <c r="D515" s="64"/>
      <c r="E515" s="65">
        <v>2084</v>
      </c>
      <c r="F515" s="43"/>
      <c r="G515" s="44"/>
      <c r="H515" s="44"/>
      <c r="I515" s="44"/>
      <c r="J515" s="44"/>
      <c r="K515" s="45"/>
      <c r="L515" s="51"/>
      <c r="M515" s="51"/>
      <c r="N515" s="51"/>
      <c r="O515" s="51"/>
    </row>
    <row r="516" spans="2:15" ht="31.5" x14ac:dyDescent="0.25">
      <c r="B516" s="13"/>
      <c r="C516" s="63" t="s">
        <v>273</v>
      </c>
      <c r="D516" s="64"/>
      <c r="E516" s="65">
        <v>2085</v>
      </c>
      <c r="F516" s="43"/>
      <c r="G516" s="44"/>
      <c r="H516" s="44"/>
      <c r="I516" s="44"/>
      <c r="J516" s="44"/>
      <c r="K516" s="45"/>
      <c r="L516" s="51"/>
      <c r="M516" s="51"/>
      <c r="N516" s="51"/>
      <c r="O516" s="51"/>
    </row>
    <row r="517" spans="2:15" ht="31.5" x14ac:dyDescent="0.25">
      <c r="B517" s="13"/>
      <c r="C517" s="63" t="s">
        <v>274</v>
      </c>
      <c r="D517" s="64"/>
      <c r="E517" s="65">
        <v>2086</v>
      </c>
      <c r="F517" s="43"/>
      <c r="G517" s="44"/>
      <c r="H517" s="44"/>
      <c r="I517" s="44"/>
      <c r="J517" s="44"/>
      <c r="K517" s="45"/>
      <c r="L517" s="51"/>
      <c r="M517" s="51"/>
      <c r="N517" s="51"/>
      <c r="O517" s="51"/>
    </row>
    <row r="518" spans="2:15" ht="31.5" x14ac:dyDescent="0.25">
      <c r="B518" s="13"/>
      <c r="C518" s="63" t="s">
        <v>275</v>
      </c>
      <c r="D518" s="64"/>
      <c r="E518" s="65">
        <v>2087</v>
      </c>
      <c r="F518" s="43"/>
      <c r="G518" s="44"/>
      <c r="H518" s="44"/>
      <c r="I518" s="44"/>
      <c r="J518" s="44"/>
      <c r="K518" s="45"/>
      <c r="L518" s="51"/>
      <c r="M518" s="51"/>
      <c r="N518" s="51"/>
      <c r="O518" s="51"/>
    </row>
    <row r="519" spans="2:15" ht="18" x14ac:dyDescent="0.25">
      <c r="B519" s="13"/>
      <c r="C519" s="63" t="s">
        <v>276</v>
      </c>
      <c r="D519" s="64"/>
      <c r="E519" s="65">
        <v>209</v>
      </c>
      <c r="F519" s="40">
        <f t="shared" ref="F519:K519" si="35">F520+F521</f>
        <v>5</v>
      </c>
      <c r="G519" s="41">
        <f t="shared" si="35"/>
        <v>0</v>
      </c>
      <c r="H519" s="41">
        <f t="shared" si="35"/>
        <v>0</v>
      </c>
      <c r="I519" s="41">
        <f t="shared" si="35"/>
        <v>0</v>
      </c>
      <c r="J519" s="41">
        <f t="shared" si="35"/>
        <v>0</v>
      </c>
      <c r="K519" s="42">
        <f t="shared" si="35"/>
        <v>0</v>
      </c>
      <c r="L519" s="51"/>
      <c r="M519" s="51"/>
      <c r="N519" s="51"/>
      <c r="O519" s="51"/>
    </row>
    <row r="520" spans="2:15" ht="31.5" x14ac:dyDescent="0.25">
      <c r="B520" s="13"/>
      <c r="C520" s="63" t="s">
        <v>277</v>
      </c>
      <c r="D520" s="64"/>
      <c r="E520" s="65">
        <v>2091</v>
      </c>
      <c r="F520" s="43">
        <v>5</v>
      </c>
      <c r="G520" s="44"/>
      <c r="H520" s="44"/>
      <c r="I520" s="44"/>
      <c r="J520" s="44"/>
      <c r="K520" s="45"/>
      <c r="L520" s="51"/>
      <c r="M520" s="51"/>
      <c r="N520" s="51"/>
      <c r="O520" s="51"/>
    </row>
    <row r="521" spans="2:15" ht="32.25" thickBot="1" x14ac:dyDescent="0.3">
      <c r="B521" s="6"/>
      <c r="C521" s="70" t="s">
        <v>278</v>
      </c>
      <c r="D521" s="71"/>
      <c r="E521" s="72">
        <v>2092</v>
      </c>
      <c r="F521" s="46"/>
      <c r="G521" s="48"/>
      <c r="H521" s="48"/>
      <c r="I521" s="48"/>
      <c r="J521" s="48"/>
      <c r="K521" s="49"/>
      <c r="L521" s="51"/>
      <c r="M521" s="51"/>
      <c r="N521" s="51"/>
      <c r="O521" s="51"/>
    </row>
    <row r="522" spans="2:15" x14ac:dyDescent="0.25">
      <c r="B522" s="1"/>
      <c r="C522" s="76"/>
      <c r="D522" s="76"/>
      <c r="E522" s="76"/>
      <c r="F522" s="76"/>
      <c r="G522" s="76"/>
      <c r="H522" s="76"/>
      <c r="I522" s="76"/>
      <c r="J522" s="76"/>
      <c r="K522" s="76"/>
      <c r="L522" s="51"/>
      <c r="M522" s="51"/>
      <c r="N522" s="51"/>
      <c r="O522" s="51"/>
    </row>
    <row r="523" spans="2:15" x14ac:dyDescent="0.25"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</row>
    <row r="524" spans="2:15" x14ac:dyDescent="0.25"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</row>
    <row r="525" spans="2:15" ht="26.1" customHeight="1" x14ac:dyDescent="0.25">
      <c r="B525" s="25"/>
      <c r="C525" s="104" t="s">
        <v>279</v>
      </c>
      <c r="D525" s="104"/>
      <c r="E525" s="104"/>
      <c r="F525" s="104"/>
      <c r="G525" s="104"/>
      <c r="H525" s="104"/>
      <c r="I525" s="104"/>
      <c r="J525" s="104"/>
      <c r="K525" s="104"/>
      <c r="L525" s="104"/>
      <c r="M525" s="104"/>
      <c r="N525" s="104"/>
      <c r="O525" s="104"/>
    </row>
    <row r="526" spans="2:15" s="8" customFormat="1" ht="8.25" x14ac:dyDescent="0.25"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</row>
    <row r="527" spans="2:15" s="8" customFormat="1" ht="8.25" x14ac:dyDescent="0.25"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</row>
    <row r="528" spans="2:15" s="8" customFormat="1" ht="9" thickBot="1" x14ac:dyDescent="0.3"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</row>
    <row r="529" spans="2:15" s="9" customFormat="1" ht="79.5" thickBot="1" x14ac:dyDescent="0.3">
      <c r="B529" s="2"/>
      <c r="C529" s="56" t="s">
        <v>280</v>
      </c>
      <c r="D529" s="56"/>
      <c r="E529" s="56" t="s">
        <v>26</v>
      </c>
      <c r="F529" s="56" t="s">
        <v>34</v>
      </c>
      <c r="G529" s="56" t="s">
        <v>281</v>
      </c>
      <c r="H529" s="56" t="s">
        <v>282</v>
      </c>
      <c r="I529" s="56" t="s">
        <v>283</v>
      </c>
      <c r="J529" s="56" t="s">
        <v>284</v>
      </c>
      <c r="K529" s="56" t="s">
        <v>285</v>
      </c>
      <c r="L529" s="56" t="s">
        <v>286</v>
      </c>
      <c r="M529" s="56" t="s">
        <v>287</v>
      </c>
      <c r="N529" s="77"/>
      <c r="O529" s="77"/>
    </row>
    <row r="530" spans="2:15" s="7" customFormat="1" ht="12.75" thickBot="1" x14ac:dyDescent="0.3">
      <c r="B530" s="3"/>
      <c r="C530" s="57"/>
      <c r="D530" s="57"/>
      <c r="E530" s="57"/>
      <c r="F530" s="57" t="s">
        <v>28</v>
      </c>
      <c r="G530" s="57" t="s">
        <v>33</v>
      </c>
      <c r="H530" s="57" t="s">
        <v>36</v>
      </c>
      <c r="I530" s="57" t="s">
        <v>39</v>
      </c>
      <c r="J530" s="57" t="s">
        <v>42</v>
      </c>
      <c r="K530" s="57" t="s">
        <v>45</v>
      </c>
      <c r="L530" s="57" t="s">
        <v>48</v>
      </c>
      <c r="M530" s="57" t="s">
        <v>50</v>
      </c>
      <c r="N530" s="78"/>
      <c r="O530" s="78"/>
    </row>
    <row r="531" spans="2:15" ht="31.5" x14ac:dyDescent="0.25">
      <c r="B531" s="5"/>
      <c r="C531" s="58" t="s">
        <v>288</v>
      </c>
      <c r="D531" s="59"/>
      <c r="E531" s="60">
        <v>301</v>
      </c>
      <c r="F531" s="37">
        <f t="shared" ref="F531:M531" si="36">SUM(F532:F556)</f>
        <v>0</v>
      </c>
      <c r="G531" s="79">
        <f t="shared" si="36"/>
        <v>0</v>
      </c>
      <c r="H531" s="38">
        <f t="shared" si="36"/>
        <v>0</v>
      </c>
      <c r="I531" s="79">
        <f t="shared" si="36"/>
        <v>0</v>
      </c>
      <c r="J531" s="38">
        <f t="shared" si="36"/>
        <v>0</v>
      </c>
      <c r="K531" s="79">
        <f t="shared" si="36"/>
        <v>0</v>
      </c>
      <c r="L531" s="38">
        <f t="shared" si="36"/>
        <v>0</v>
      </c>
      <c r="M531" s="80">
        <f t="shared" si="36"/>
        <v>0</v>
      </c>
      <c r="N531" s="54"/>
      <c r="O531" s="54"/>
    </row>
    <row r="532" spans="2:15" ht="18" hidden="1" x14ac:dyDescent="0.25">
      <c r="B532" s="13"/>
      <c r="C532" s="81" t="s">
        <v>289</v>
      </c>
      <c r="D532" s="64"/>
      <c r="E532" s="69">
        <v>30100001</v>
      </c>
      <c r="F532" s="43"/>
      <c r="G532" s="82"/>
      <c r="H532" s="44"/>
      <c r="I532" s="82"/>
      <c r="J532" s="44"/>
      <c r="K532" s="82"/>
      <c r="L532" s="44"/>
      <c r="M532" s="83"/>
      <c r="N532" s="54"/>
      <c r="O532" s="54"/>
    </row>
    <row r="533" spans="2:15" ht="18" hidden="1" x14ac:dyDescent="0.25">
      <c r="B533" s="13"/>
      <c r="C533" s="81" t="s">
        <v>290</v>
      </c>
      <c r="D533" s="64"/>
      <c r="E533" s="69">
        <v>30100002</v>
      </c>
      <c r="F533" s="43"/>
      <c r="G533" s="82"/>
      <c r="H533" s="44"/>
      <c r="I533" s="82"/>
      <c r="J533" s="44"/>
      <c r="K533" s="82"/>
      <c r="L533" s="44"/>
      <c r="M533" s="83"/>
      <c r="N533" s="54"/>
      <c r="O533" s="54"/>
    </row>
    <row r="534" spans="2:15" ht="18" hidden="1" x14ac:dyDescent="0.25">
      <c r="B534" s="13"/>
      <c r="C534" s="81" t="s">
        <v>291</v>
      </c>
      <c r="D534" s="64"/>
      <c r="E534" s="69">
        <v>30100003</v>
      </c>
      <c r="F534" s="43"/>
      <c r="G534" s="82"/>
      <c r="H534" s="44"/>
      <c r="I534" s="82"/>
      <c r="J534" s="44"/>
      <c r="K534" s="82"/>
      <c r="L534" s="44"/>
      <c r="M534" s="83"/>
      <c r="N534" s="54"/>
      <c r="O534" s="54"/>
    </row>
    <row r="535" spans="2:15" ht="18" hidden="1" x14ac:dyDescent="0.25">
      <c r="B535" s="13"/>
      <c r="C535" s="68" t="s">
        <v>292</v>
      </c>
      <c r="D535" s="64"/>
      <c r="E535" s="69">
        <v>30100004</v>
      </c>
      <c r="F535" s="43"/>
      <c r="G535" s="82"/>
      <c r="H535" s="44"/>
      <c r="I535" s="82"/>
      <c r="J535" s="44"/>
      <c r="K535" s="82"/>
      <c r="L535" s="44"/>
      <c r="M535" s="83"/>
      <c r="N535" s="54"/>
      <c r="O535" s="54"/>
    </row>
    <row r="536" spans="2:15" ht="18" hidden="1" x14ac:dyDescent="0.25">
      <c r="B536" s="13"/>
      <c r="C536" s="68" t="s">
        <v>293</v>
      </c>
      <c r="D536" s="64"/>
      <c r="E536" s="69">
        <v>30100005</v>
      </c>
      <c r="F536" s="43"/>
      <c r="G536" s="82"/>
      <c r="H536" s="44"/>
      <c r="I536" s="82"/>
      <c r="J536" s="44"/>
      <c r="K536" s="82"/>
      <c r="L536" s="44"/>
      <c r="M536" s="83"/>
      <c r="N536" s="54"/>
      <c r="O536" s="54"/>
    </row>
    <row r="537" spans="2:15" ht="18" hidden="1" x14ac:dyDescent="0.25">
      <c r="B537" s="13"/>
      <c r="C537" s="68" t="s">
        <v>294</v>
      </c>
      <c r="D537" s="64"/>
      <c r="E537" s="69">
        <v>30100006</v>
      </c>
      <c r="F537" s="43"/>
      <c r="G537" s="82"/>
      <c r="H537" s="44"/>
      <c r="I537" s="82"/>
      <c r="J537" s="44"/>
      <c r="K537" s="82"/>
      <c r="L537" s="44"/>
      <c r="M537" s="83"/>
      <c r="N537" s="54"/>
      <c r="O537" s="54"/>
    </row>
    <row r="538" spans="2:15" ht="18" hidden="1" x14ac:dyDescent="0.25">
      <c r="B538" s="13"/>
      <c r="C538" s="68" t="s">
        <v>295</v>
      </c>
      <c r="D538" s="64"/>
      <c r="E538" s="69">
        <v>30100007</v>
      </c>
      <c r="F538" s="43"/>
      <c r="G538" s="82"/>
      <c r="H538" s="44"/>
      <c r="I538" s="82"/>
      <c r="J538" s="44"/>
      <c r="K538" s="82"/>
      <c r="L538" s="44"/>
      <c r="M538" s="83"/>
      <c r="N538" s="54"/>
      <c r="O538" s="54"/>
    </row>
    <row r="539" spans="2:15" ht="18" hidden="1" x14ac:dyDescent="0.25">
      <c r="B539" s="13"/>
      <c r="C539" s="68" t="s">
        <v>296</v>
      </c>
      <c r="D539" s="64"/>
      <c r="E539" s="69">
        <v>30100008</v>
      </c>
      <c r="F539" s="43"/>
      <c r="G539" s="82"/>
      <c r="H539" s="44"/>
      <c r="I539" s="82"/>
      <c r="J539" s="44"/>
      <c r="K539" s="82"/>
      <c r="L539" s="44"/>
      <c r="M539" s="83"/>
      <c r="N539" s="54"/>
      <c r="O539" s="54"/>
    </row>
    <row r="540" spans="2:15" ht="18" hidden="1" x14ac:dyDescent="0.25">
      <c r="B540" s="13"/>
      <c r="C540" s="68" t="s">
        <v>297</v>
      </c>
      <c r="D540" s="64"/>
      <c r="E540" s="69">
        <v>30100009</v>
      </c>
      <c r="F540" s="43"/>
      <c r="G540" s="82"/>
      <c r="H540" s="44"/>
      <c r="I540" s="82"/>
      <c r="J540" s="44"/>
      <c r="K540" s="82"/>
      <c r="L540" s="44"/>
      <c r="M540" s="83"/>
      <c r="N540" s="54"/>
      <c r="O540" s="54"/>
    </row>
    <row r="541" spans="2:15" ht="18" hidden="1" x14ac:dyDescent="0.25">
      <c r="B541" s="13"/>
      <c r="C541" s="68" t="s">
        <v>298</v>
      </c>
      <c r="D541" s="64"/>
      <c r="E541" s="69">
        <v>30100010</v>
      </c>
      <c r="F541" s="43"/>
      <c r="G541" s="82"/>
      <c r="H541" s="44"/>
      <c r="I541" s="82"/>
      <c r="J541" s="44"/>
      <c r="K541" s="82"/>
      <c r="L541" s="44"/>
      <c r="M541" s="83"/>
      <c r="N541" s="54"/>
      <c r="O541" s="54"/>
    </row>
    <row r="542" spans="2:15" ht="18" hidden="1" x14ac:dyDescent="0.25">
      <c r="B542" s="13"/>
      <c r="C542" s="68" t="s">
        <v>299</v>
      </c>
      <c r="D542" s="64"/>
      <c r="E542" s="69">
        <v>30100011</v>
      </c>
      <c r="F542" s="43"/>
      <c r="G542" s="82"/>
      <c r="H542" s="44"/>
      <c r="I542" s="82"/>
      <c r="J542" s="44"/>
      <c r="K542" s="82"/>
      <c r="L542" s="44"/>
      <c r="M542" s="83"/>
      <c r="N542" s="54"/>
      <c r="O542" s="54"/>
    </row>
    <row r="543" spans="2:15" ht="18" hidden="1" x14ac:dyDescent="0.25">
      <c r="B543" s="13"/>
      <c r="C543" s="68" t="s">
        <v>300</v>
      </c>
      <c r="D543" s="64"/>
      <c r="E543" s="69">
        <v>30100012</v>
      </c>
      <c r="F543" s="43"/>
      <c r="G543" s="82"/>
      <c r="H543" s="44"/>
      <c r="I543" s="82"/>
      <c r="J543" s="44"/>
      <c r="K543" s="82"/>
      <c r="L543" s="44"/>
      <c r="M543" s="83"/>
      <c r="N543" s="54"/>
      <c r="O543" s="54"/>
    </row>
    <row r="544" spans="2:15" ht="18" hidden="1" x14ac:dyDescent="0.25">
      <c r="B544" s="13"/>
      <c r="C544" s="68" t="s">
        <v>301</v>
      </c>
      <c r="D544" s="64"/>
      <c r="E544" s="69">
        <v>30100013</v>
      </c>
      <c r="F544" s="43"/>
      <c r="G544" s="82"/>
      <c r="H544" s="44"/>
      <c r="I544" s="82"/>
      <c r="J544" s="44"/>
      <c r="K544" s="82"/>
      <c r="L544" s="44"/>
      <c r="M544" s="83"/>
      <c r="N544" s="54"/>
      <c r="O544" s="54"/>
    </row>
    <row r="545" spans="2:15" ht="18" hidden="1" x14ac:dyDescent="0.25">
      <c r="B545" s="13"/>
      <c r="C545" s="68" t="s">
        <v>302</v>
      </c>
      <c r="D545" s="64"/>
      <c r="E545" s="69">
        <v>30100014</v>
      </c>
      <c r="F545" s="43"/>
      <c r="G545" s="82"/>
      <c r="H545" s="44"/>
      <c r="I545" s="82"/>
      <c r="J545" s="44"/>
      <c r="K545" s="82"/>
      <c r="L545" s="44"/>
      <c r="M545" s="83"/>
      <c r="N545" s="54"/>
      <c r="O545" s="54"/>
    </row>
    <row r="546" spans="2:15" ht="18" hidden="1" x14ac:dyDescent="0.25">
      <c r="B546" s="13"/>
      <c r="C546" s="68" t="s">
        <v>303</v>
      </c>
      <c r="D546" s="64"/>
      <c r="E546" s="69">
        <v>30100015</v>
      </c>
      <c r="F546" s="43"/>
      <c r="G546" s="82"/>
      <c r="H546" s="44"/>
      <c r="I546" s="82"/>
      <c r="J546" s="44"/>
      <c r="K546" s="82"/>
      <c r="L546" s="44"/>
      <c r="M546" s="83"/>
      <c r="N546" s="54"/>
      <c r="O546" s="54"/>
    </row>
    <row r="547" spans="2:15" ht="18" hidden="1" x14ac:dyDescent="0.25">
      <c r="B547" s="13"/>
      <c r="C547" s="68" t="s">
        <v>304</v>
      </c>
      <c r="D547" s="64"/>
      <c r="E547" s="69">
        <v>30100016</v>
      </c>
      <c r="F547" s="43"/>
      <c r="G547" s="82"/>
      <c r="H547" s="44"/>
      <c r="I547" s="82"/>
      <c r="J547" s="44"/>
      <c r="K547" s="82"/>
      <c r="L547" s="44"/>
      <c r="M547" s="83"/>
      <c r="N547" s="54"/>
      <c r="O547" s="54"/>
    </row>
    <row r="548" spans="2:15" ht="18" hidden="1" x14ac:dyDescent="0.25">
      <c r="B548" s="13"/>
      <c r="C548" s="68" t="s">
        <v>305</v>
      </c>
      <c r="D548" s="64"/>
      <c r="E548" s="69">
        <v>30100017</v>
      </c>
      <c r="F548" s="43"/>
      <c r="G548" s="82"/>
      <c r="H548" s="44"/>
      <c r="I548" s="82"/>
      <c r="J548" s="44"/>
      <c r="K548" s="82"/>
      <c r="L548" s="44"/>
      <c r="M548" s="83"/>
      <c r="N548" s="54"/>
      <c r="O548" s="54"/>
    </row>
    <row r="549" spans="2:15" ht="18" hidden="1" x14ac:dyDescent="0.25">
      <c r="B549" s="13"/>
      <c r="C549" s="68" t="s">
        <v>306</v>
      </c>
      <c r="D549" s="64"/>
      <c r="E549" s="69">
        <v>30100018</v>
      </c>
      <c r="F549" s="43"/>
      <c r="G549" s="82"/>
      <c r="H549" s="44"/>
      <c r="I549" s="82"/>
      <c r="J549" s="44"/>
      <c r="K549" s="82"/>
      <c r="L549" s="44"/>
      <c r="M549" s="83"/>
      <c r="N549" s="54"/>
      <c r="O549" s="54"/>
    </row>
    <row r="550" spans="2:15" ht="18" hidden="1" x14ac:dyDescent="0.25">
      <c r="B550" s="13"/>
      <c r="C550" s="68" t="s">
        <v>307</v>
      </c>
      <c r="D550" s="64"/>
      <c r="E550" s="69">
        <v>30100019</v>
      </c>
      <c r="F550" s="43"/>
      <c r="G550" s="82"/>
      <c r="H550" s="44"/>
      <c r="I550" s="82"/>
      <c r="J550" s="44"/>
      <c r="K550" s="82"/>
      <c r="L550" s="44"/>
      <c r="M550" s="83"/>
      <c r="N550" s="54"/>
      <c r="O550" s="54"/>
    </row>
    <row r="551" spans="2:15" ht="18" hidden="1" x14ac:dyDescent="0.25">
      <c r="B551" s="13"/>
      <c r="C551" s="68" t="s">
        <v>308</v>
      </c>
      <c r="D551" s="64"/>
      <c r="E551" s="69">
        <v>30100020</v>
      </c>
      <c r="F551" s="43"/>
      <c r="G551" s="82"/>
      <c r="H551" s="44"/>
      <c r="I551" s="82"/>
      <c r="J551" s="44"/>
      <c r="K551" s="82"/>
      <c r="L551" s="44"/>
      <c r="M551" s="83"/>
      <c r="N551" s="54"/>
      <c r="O551" s="54"/>
    </row>
    <row r="552" spans="2:15" ht="18" hidden="1" x14ac:dyDescent="0.25">
      <c r="B552" s="13"/>
      <c r="C552" s="68" t="s">
        <v>309</v>
      </c>
      <c r="D552" s="64"/>
      <c r="E552" s="69">
        <v>30100021</v>
      </c>
      <c r="F552" s="43"/>
      <c r="G552" s="82"/>
      <c r="H552" s="44"/>
      <c r="I552" s="82"/>
      <c r="J552" s="44"/>
      <c r="K552" s="82"/>
      <c r="L552" s="44"/>
      <c r="M552" s="83"/>
      <c r="N552" s="54"/>
      <c r="O552" s="54"/>
    </row>
    <row r="553" spans="2:15" ht="18" hidden="1" x14ac:dyDescent="0.25">
      <c r="B553" s="13"/>
      <c r="C553" s="68" t="s">
        <v>310</v>
      </c>
      <c r="D553" s="64"/>
      <c r="E553" s="69">
        <v>30100022</v>
      </c>
      <c r="F553" s="43"/>
      <c r="G553" s="82"/>
      <c r="H553" s="44"/>
      <c r="I553" s="82"/>
      <c r="J553" s="44"/>
      <c r="K553" s="82"/>
      <c r="L553" s="44"/>
      <c r="M553" s="83"/>
      <c r="N553" s="54"/>
      <c r="O553" s="54"/>
    </row>
    <row r="554" spans="2:15" ht="18" hidden="1" x14ac:dyDescent="0.25">
      <c r="B554" s="13"/>
      <c r="C554" s="68" t="s">
        <v>311</v>
      </c>
      <c r="D554" s="64"/>
      <c r="E554" s="69">
        <v>30100023</v>
      </c>
      <c r="F554" s="43"/>
      <c r="G554" s="82"/>
      <c r="H554" s="44"/>
      <c r="I554" s="82"/>
      <c r="J554" s="44"/>
      <c r="K554" s="82"/>
      <c r="L554" s="44"/>
      <c r="M554" s="83"/>
      <c r="N554" s="54"/>
      <c r="O554" s="54"/>
    </row>
    <row r="555" spans="2:15" ht="18" hidden="1" x14ac:dyDescent="0.25">
      <c r="B555" s="13"/>
      <c r="C555" s="68" t="s">
        <v>312</v>
      </c>
      <c r="D555" s="64"/>
      <c r="E555" s="69">
        <v>30100024</v>
      </c>
      <c r="F555" s="43"/>
      <c r="G555" s="82"/>
      <c r="H555" s="44"/>
      <c r="I555" s="82"/>
      <c r="J555" s="44"/>
      <c r="K555" s="82"/>
      <c r="L555" s="44"/>
      <c r="M555" s="83"/>
      <c r="N555" s="54"/>
      <c r="O555" s="54"/>
    </row>
    <row r="556" spans="2:15" ht="18" hidden="1" x14ac:dyDescent="0.25">
      <c r="B556" s="13"/>
      <c r="C556" s="68" t="s">
        <v>313</v>
      </c>
      <c r="D556" s="64"/>
      <c r="E556" s="69">
        <v>30100025</v>
      </c>
      <c r="F556" s="43"/>
      <c r="G556" s="82"/>
      <c r="H556" s="44"/>
      <c r="I556" s="82"/>
      <c r="J556" s="44"/>
      <c r="K556" s="82"/>
      <c r="L556" s="44"/>
      <c r="M556" s="83"/>
      <c r="N556" s="54"/>
      <c r="O556" s="54"/>
    </row>
    <row r="557" spans="2:15" ht="18" x14ac:dyDescent="0.25">
      <c r="B557" s="13"/>
      <c r="C557" s="63" t="s">
        <v>314</v>
      </c>
      <c r="D557" s="64"/>
      <c r="E557" s="65">
        <v>302</v>
      </c>
      <c r="F557" s="40">
        <f t="shared" ref="F557:M557" si="37">SUM(F558:F578)</f>
        <v>0</v>
      </c>
      <c r="G557" s="84">
        <f t="shared" si="37"/>
        <v>0</v>
      </c>
      <c r="H557" s="41">
        <f t="shared" si="37"/>
        <v>0</v>
      </c>
      <c r="I557" s="84">
        <f t="shared" si="37"/>
        <v>0</v>
      </c>
      <c r="J557" s="41">
        <f t="shared" si="37"/>
        <v>0</v>
      </c>
      <c r="K557" s="84">
        <f t="shared" si="37"/>
        <v>0</v>
      </c>
      <c r="L557" s="41">
        <f t="shared" si="37"/>
        <v>0</v>
      </c>
      <c r="M557" s="85">
        <f t="shared" si="37"/>
        <v>0</v>
      </c>
      <c r="N557" s="54"/>
      <c r="O557" s="54"/>
    </row>
    <row r="558" spans="2:15" ht="18" hidden="1" x14ac:dyDescent="0.25">
      <c r="B558" s="13"/>
      <c r="C558" s="68" t="s">
        <v>292</v>
      </c>
      <c r="D558" s="64"/>
      <c r="E558" s="69">
        <v>30200001</v>
      </c>
      <c r="F558" s="43"/>
      <c r="G558" s="82"/>
      <c r="H558" s="44"/>
      <c r="I558" s="82"/>
      <c r="J558" s="44"/>
      <c r="K558" s="82"/>
      <c r="L558" s="44"/>
      <c r="M558" s="83"/>
      <c r="N558" s="54"/>
      <c r="O558" s="54"/>
    </row>
    <row r="559" spans="2:15" ht="18" hidden="1" x14ac:dyDescent="0.25">
      <c r="B559" s="13"/>
      <c r="C559" s="68" t="s">
        <v>315</v>
      </c>
      <c r="D559" s="64"/>
      <c r="E559" s="69">
        <v>30200002</v>
      </c>
      <c r="F559" s="43"/>
      <c r="G559" s="82"/>
      <c r="H559" s="44"/>
      <c r="I559" s="82"/>
      <c r="J559" s="44"/>
      <c r="K559" s="82"/>
      <c r="L559" s="44"/>
      <c r="M559" s="83"/>
      <c r="N559" s="54"/>
      <c r="O559" s="54"/>
    </row>
    <row r="560" spans="2:15" ht="18" hidden="1" x14ac:dyDescent="0.25">
      <c r="B560" s="13"/>
      <c r="C560" s="68" t="s">
        <v>293</v>
      </c>
      <c r="D560" s="64"/>
      <c r="E560" s="69">
        <v>30200003</v>
      </c>
      <c r="F560" s="43"/>
      <c r="G560" s="82"/>
      <c r="H560" s="44"/>
      <c r="I560" s="82"/>
      <c r="J560" s="44"/>
      <c r="K560" s="82"/>
      <c r="L560" s="44"/>
      <c r="M560" s="83"/>
      <c r="N560" s="54"/>
      <c r="O560" s="54"/>
    </row>
    <row r="561" spans="2:15" ht="18" hidden="1" x14ac:dyDescent="0.25">
      <c r="B561" s="13"/>
      <c r="C561" s="68" t="s">
        <v>316</v>
      </c>
      <c r="D561" s="64"/>
      <c r="E561" s="69">
        <v>30200004</v>
      </c>
      <c r="F561" s="43"/>
      <c r="G561" s="82"/>
      <c r="H561" s="44"/>
      <c r="I561" s="82"/>
      <c r="J561" s="44"/>
      <c r="K561" s="82"/>
      <c r="L561" s="44"/>
      <c r="M561" s="83"/>
      <c r="N561" s="54"/>
      <c r="O561" s="54"/>
    </row>
    <row r="562" spans="2:15" ht="18" hidden="1" x14ac:dyDescent="0.25">
      <c r="B562" s="13"/>
      <c r="C562" s="68" t="s">
        <v>294</v>
      </c>
      <c r="D562" s="64"/>
      <c r="E562" s="69">
        <v>30200005</v>
      </c>
      <c r="F562" s="43"/>
      <c r="G562" s="82"/>
      <c r="H562" s="44"/>
      <c r="I562" s="82"/>
      <c r="J562" s="44"/>
      <c r="K562" s="82"/>
      <c r="L562" s="44"/>
      <c r="M562" s="83"/>
      <c r="N562" s="54"/>
      <c r="O562" s="54"/>
    </row>
    <row r="563" spans="2:15" ht="18" hidden="1" x14ac:dyDescent="0.25">
      <c r="B563" s="13"/>
      <c r="C563" s="68" t="s">
        <v>296</v>
      </c>
      <c r="D563" s="64"/>
      <c r="E563" s="69">
        <v>30200006</v>
      </c>
      <c r="F563" s="43"/>
      <c r="G563" s="82"/>
      <c r="H563" s="44"/>
      <c r="I563" s="82"/>
      <c r="J563" s="44"/>
      <c r="K563" s="82"/>
      <c r="L563" s="44"/>
      <c r="M563" s="83"/>
      <c r="N563" s="54"/>
      <c r="O563" s="54"/>
    </row>
    <row r="564" spans="2:15" ht="18" hidden="1" x14ac:dyDescent="0.25">
      <c r="B564" s="13"/>
      <c r="C564" s="68" t="s">
        <v>297</v>
      </c>
      <c r="D564" s="64"/>
      <c r="E564" s="69">
        <v>30200007</v>
      </c>
      <c r="F564" s="43"/>
      <c r="G564" s="82"/>
      <c r="H564" s="44"/>
      <c r="I564" s="82"/>
      <c r="J564" s="44"/>
      <c r="K564" s="82"/>
      <c r="L564" s="44"/>
      <c r="M564" s="83"/>
      <c r="N564" s="54"/>
      <c r="O564" s="54"/>
    </row>
    <row r="565" spans="2:15" ht="18" hidden="1" x14ac:dyDescent="0.25">
      <c r="B565" s="13"/>
      <c r="C565" s="68" t="s">
        <v>298</v>
      </c>
      <c r="D565" s="64"/>
      <c r="E565" s="69">
        <v>30200008</v>
      </c>
      <c r="F565" s="43"/>
      <c r="G565" s="82"/>
      <c r="H565" s="44"/>
      <c r="I565" s="82"/>
      <c r="J565" s="44"/>
      <c r="K565" s="82"/>
      <c r="L565" s="44"/>
      <c r="M565" s="83"/>
      <c r="N565" s="54"/>
      <c r="O565" s="54"/>
    </row>
    <row r="566" spans="2:15" ht="18" hidden="1" x14ac:dyDescent="0.25">
      <c r="B566" s="13"/>
      <c r="C566" s="68" t="s">
        <v>300</v>
      </c>
      <c r="D566" s="64"/>
      <c r="E566" s="69">
        <v>30200009</v>
      </c>
      <c r="F566" s="43"/>
      <c r="G566" s="82"/>
      <c r="H566" s="44"/>
      <c r="I566" s="82"/>
      <c r="J566" s="44"/>
      <c r="K566" s="82"/>
      <c r="L566" s="44"/>
      <c r="M566" s="83"/>
      <c r="N566" s="54"/>
      <c r="O566" s="54"/>
    </row>
    <row r="567" spans="2:15" ht="18" hidden="1" x14ac:dyDescent="0.25">
      <c r="B567" s="13"/>
      <c r="C567" s="68" t="s">
        <v>301</v>
      </c>
      <c r="D567" s="64"/>
      <c r="E567" s="69">
        <v>30200010</v>
      </c>
      <c r="F567" s="43"/>
      <c r="G567" s="82"/>
      <c r="H567" s="44"/>
      <c r="I567" s="82"/>
      <c r="J567" s="44"/>
      <c r="K567" s="82"/>
      <c r="L567" s="44"/>
      <c r="M567" s="83"/>
      <c r="N567" s="54"/>
      <c r="O567" s="54"/>
    </row>
    <row r="568" spans="2:15" ht="18" hidden="1" x14ac:dyDescent="0.25">
      <c r="B568" s="13"/>
      <c r="C568" s="68" t="s">
        <v>302</v>
      </c>
      <c r="D568" s="64"/>
      <c r="E568" s="69">
        <v>30200011</v>
      </c>
      <c r="F568" s="43"/>
      <c r="G568" s="82"/>
      <c r="H568" s="44"/>
      <c r="I568" s="82"/>
      <c r="J568" s="44"/>
      <c r="K568" s="82"/>
      <c r="L568" s="44"/>
      <c r="M568" s="83"/>
      <c r="N568" s="54"/>
      <c r="O568" s="54"/>
    </row>
    <row r="569" spans="2:15" ht="18" hidden="1" x14ac:dyDescent="0.25">
      <c r="B569" s="13"/>
      <c r="C569" s="68" t="s">
        <v>304</v>
      </c>
      <c r="D569" s="64"/>
      <c r="E569" s="69">
        <v>30200012</v>
      </c>
      <c r="F569" s="43"/>
      <c r="G569" s="82"/>
      <c r="H569" s="44"/>
      <c r="I569" s="82"/>
      <c r="J569" s="44"/>
      <c r="K569" s="82"/>
      <c r="L569" s="44"/>
      <c r="M569" s="83"/>
      <c r="N569" s="54"/>
      <c r="O569" s="54"/>
    </row>
    <row r="570" spans="2:15" ht="18" hidden="1" x14ac:dyDescent="0.25">
      <c r="B570" s="13"/>
      <c r="C570" s="68" t="s">
        <v>305</v>
      </c>
      <c r="D570" s="64"/>
      <c r="E570" s="69">
        <v>30200013</v>
      </c>
      <c r="F570" s="43"/>
      <c r="G570" s="82"/>
      <c r="H570" s="44"/>
      <c r="I570" s="82"/>
      <c r="J570" s="44"/>
      <c r="K570" s="82"/>
      <c r="L570" s="44"/>
      <c r="M570" s="83"/>
      <c r="N570" s="54"/>
      <c r="O570" s="54"/>
    </row>
    <row r="571" spans="2:15" ht="18" hidden="1" x14ac:dyDescent="0.25">
      <c r="B571" s="13"/>
      <c r="C571" s="68" t="s">
        <v>306</v>
      </c>
      <c r="D571" s="64"/>
      <c r="E571" s="69">
        <v>30200014</v>
      </c>
      <c r="F571" s="43"/>
      <c r="G571" s="82"/>
      <c r="H571" s="44"/>
      <c r="I571" s="82"/>
      <c r="J571" s="44"/>
      <c r="K571" s="82"/>
      <c r="L571" s="44"/>
      <c r="M571" s="83"/>
      <c r="N571" s="54"/>
      <c r="O571" s="54"/>
    </row>
    <row r="572" spans="2:15" ht="18" hidden="1" x14ac:dyDescent="0.25">
      <c r="B572" s="13"/>
      <c r="C572" s="68" t="s">
        <v>307</v>
      </c>
      <c r="D572" s="64"/>
      <c r="E572" s="69">
        <v>30200015</v>
      </c>
      <c r="F572" s="43"/>
      <c r="G572" s="82"/>
      <c r="H572" s="44"/>
      <c r="I572" s="82"/>
      <c r="J572" s="44"/>
      <c r="K572" s="82"/>
      <c r="L572" s="44"/>
      <c r="M572" s="83"/>
      <c r="N572" s="54"/>
      <c r="O572" s="54"/>
    </row>
    <row r="573" spans="2:15" ht="18" hidden="1" x14ac:dyDescent="0.25">
      <c r="B573" s="13"/>
      <c r="C573" s="68" t="s">
        <v>308</v>
      </c>
      <c r="D573" s="64"/>
      <c r="E573" s="69">
        <v>30200016</v>
      </c>
      <c r="F573" s="43"/>
      <c r="G573" s="82"/>
      <c r="H573" s="44"/>
      <c r="I573" s="82"/>
      <c r="J573" s="44"/>
      <c r="K573" s="82"/>
      <c r="L573" s="44"/>
      <c r="M573" s="83"/>
      <c r="N573" s="54"/>
      <c r="O573" s="54"/>
    </row>
    <row r="574" spans="2:15" ht="18" hidden="1" x14ac:dyDescent="0.25">
      <c r="B574" s="13"/>
      <c r="C574" s="68" t="s">
        <v>309</v>
      </c>
      <c r="D574" s="64"/>
      <c r="E574" s="69">
        <v>30200017</v>
      </c>
      <c r="F574" s="43"/>
      <c r="G574" s="82"/>
      <c r="H574" s="44"/>
      <c r="I574" s="82"/>
      <c r="J574" s="44"/>
      <c r="K574" s="82"/>
      <c r="L574" s="44"/>
      <c r="M574" s="83"/>
      <c r="N574" s="54"/>
      <c r="O574" s="54"/>
    </row>
    <row r="575" spans="2:15" ht="18" hidden="1" x14ac:dyDescent="0.25">
      <c r="B575" s="13"/>
      <c r="C575" s="68" t="s">
        <v>310</v>
      </c>
      <c r="D575" s="64"/>
      <c r="E575" s="69">
        <v>30200018</v>
      </c>
      <c r="F575" s="43"/>
      <c r="G575" s="82"/>
      <c r="H575" s="44"/>
      <c r="I575" s="82"/>
      <c r="J575" s="44"/>
      <c r="K575" s="82"/>
      <c r="L575" s="44"/>
      <c r="M575" s="83"/>
      <c r="N575" s="54"/>
      <c r="O575" s="54"/>
    </row>
    <row r="576" spans="2:15" ht="18" hidden="1" x14ac:dyDescent="0.25">
      <c r="B576" s="13"/>
      <c r="C576" s="68" t="s">
        <v>311</v>
      </c>
      <c r="D576" s="64"/>
      <c r="E576" s="69">
        <v>30200019</v>
      </c>
      <c r="F576" s="43"/>
      <c r="G576" s="82"/>
      <c r="H576" s="44"/>
      <c r="I576" s="82"/>
      <c r="J576" s="44"/>
      <c r="K576" s="82"/>
      <c r="L576" s="44"/>
      <c r="M576" s="83"/>
      <c r="N576" s="54"/>
      <c r="O576" s="54"/>
    </row>
    <row r="577" spans="2:15" ht="18" hidden="1" x14ac:dyDescent="0.25">
      <c r="B577" s="13"/>
      <c r="C577" s="68" t="s">
        <v>312</v>
      </c>
      <c r="D577" s="64"/>
      <c r="E577" s="69">
        <v>30200020</v>
      </c>
      <c r="F577" s="43"/>
      <c r="G577" s="82"/>
      <c r="H577" s="44"/>
      <c r="I577" s="82"/>
      <c r="J577" s="44"/>
      <c r="K577" s="82"/>
      <c r="L577" s="44"/>
      <c r="M577" s="83"/>
      <c r="N577" s="54"/>
      <c r="O577" s="54"/>
    </row>
    <row r="578" spans="2:15" ht="18" hidden="1" x14ac:dyDescent="0.25">
      <c r="B578" s="13"/>
      <c r="C578" s="68" t="s">
        <v>313</v>
      </c>
      <c r="D578" s="64"/>
      <c r="E578" s="69">
        <v>30200021</v>
      </c>
      <c r="F578" s="43"/>
      <c r="G578" s="82"/>
      <c r="H578" s="44"/>
      <c r="I578" s="82"/>
      <c r="J578" s="44"/>
      <c r="K578" s="82"/>
      <c r="L578" s="44"/>
      <c r="M578" s="83"/>
      <c r="N578" s="54"/>
      <c r="O578" s="54"/>
    </row>
    <row r="579" spans="2:15" ht="18" x14ac:dyDescent="0.25">
      <c r="B579" s="13"/>
      <c r="C579" s="63" t="s">
        <v>317</v>
      </c>
      <c r="D579" s="64"/>
      <c r="E579" s="65">
        <v>303</v>
      </c>
      <c r="F579" s="40">
        <f t="shared" ref="F579:M579" si="38">SUM(F580:F604)</f>
        <v>0</v>
      </c>
      <c r="G579" s="84">
        <f t="shared" si="38"/>
        <v>0</v>
      </c>
      <c r="H579" s="41">
        <f t="shared" si="38"/>
        <v>0</v>
      </c>
      <c r="I579" s="84">
        <f t="shared" si="38"/>
        <v>0</v>
      </c>
      <c r="J579" s="41">
        <f t="shared" si="38"/>
        <v>0</v>
      </c>
      <c r="K579" s="84">
        <f t="shared" si="38"/>
        <v>0</v>
      </c>
      <c r="L579" s="41">
        <f t="shared" si="38"/>
        <v>0</v>
      </c>
      <c r="M579" s="85">
        <f t="shared" si="38"/>
        <v>0</v>
      </c>
      <c r="N579" s="54"/>
      <c r="O579" s="54"/>
    </row>
    <row r="580" spans="2:15" ht="18" hidden="1" x14ac:dyDescent="0.25">
      <c r="B580" s="13"/>
      <c r="C580" s="81" t="s">
        <v>289</v>
      </c>
      <c r="D580" s="64"/>
      <c r="E580" s="69">
        <v>30300001</v>
      </c>
      <c r="F580" s="43"/>
      <c r="G580" s="82"/>
      <c r="H580" s="44"/>
      <c r="I580" s="82"/>
      <c r="J580" s="44"/>
      <c r="K580" s="82"/>
      <c r="L580" s="44"/>
      <c r="M580" s="83"/>
      <c r="N580" s="54"/>
      <c r="O580" s="54"/>
    </row>
    <row r="581" spans="2:15" ht="18" hidden="1" x14ac:dyDescent="0.25">
      <c r="B581" s="13"/>
      <c r="C581" s="81" t="s">
        <v>290</v>
      </c>
      <c r="D581" s="64"/>
      <c r="E581" s="69">
        <v>30300002</v>
      </c>
      <c r="F581" s="43"/>
      <c r="G581" s="82"/>
      <c r="H581" s="44"/>
      <c r="I581" s="82"/>
      <c r="J581" s="44"/>
      <c r="K581" s="82"/>
      <c r="L581" s="44"/>
      <c r="M581" s="83"/>
      <c r="N581" s="54"/>
      <c r="O581" s="54"/>
    </row>
    <row r="582" spans="2:15" ht="18" hidden="1" x14ac:dyDescent="0.25">
      <c r="B582" s="13"/>
      <c r="C582" s="81" t="s">
        <v>291</v>
      </c>
      <c r="D582" s="64"/>
      <c r="E582" s="69">
        <v>30300003</v>
      </c>
      <c r="F582" s="43"/>
      <c r="G582" s="82"/>
      <c r="H582" s="44"/>
      <c r="I582" s="82"/>
      <c r="J582" s="44"/>
      <c r="K582" s="82"/>
      <c r="L582" s="44"/>
      <c r="M582" s="83"/>
      <c r="N582" s="54"/>
      <c r="O582" s="54"/>
    </row>
    <row r="583" spans="2:15" ht="18" hidden="1" x14ac:dyDescent="0.25">
      <c r="B583" s="13"/>
      <c r="C583" s="68" t="s">
        <v>292</v>
      </c>
      <c r="D583" s="64"/>
      <c r="E583" s="69">
        <v>30300004</v>
      </c>
      <c r="F583" s="43"/>
      <c r="G583" s="82"/>
      <c r="H583" s="44"/>
      <c r="I583" s="82"/>
      <c r="J583" s="44"/>
      <c r="K583" s="82"/>
      <c r="L583" s="44"/>
      <c r="M583" s="83"/>
      <c r="N583" s="54"/>
      <c r="O583" s="54"/>
    </row>
    <row r="584" spans="2:15" ht="18" hidden="1" x14ac:dyDescent="0.25">
      <c r="B584" s="13"/>
      <c r="C584" s="68" t="s">
        <v>315</v>
      </c>
      <c r="D584" s="64"/>
      <c r="E584" s="69">
        <v>30300005</v>
      </c>
      <c r="F584" s="43"/>
      <c r="G584" s="82"/>
      <c r="H584" s="44"/>
      <c r="I584" s="82"/>
      <c r="J584" s="44"/>
      <c r="K584" s="82"/>
      <c r="L584" s="44"/>
      <c r="M584" s="83"/>
      <c r="N584" s="54"/>
      <c r="O584" s="54"/>
    </row>
    <row r="585" spans="2:15" ht="18" hidden="1" x14ac:dyDescent="0.25">
      <c r="B585" s="13"/>
      <c r="C585" s="68" t="s">
        <v>293</v>
      </c>
      <c r="D585" s="64"/>
      <c r="E585" s="69">
        <v>30300006</v>
      </c>
      <c r="F585" s="43"/>
      <c r="G585" s="82"/>
      <c r="H585" s="44"/>
      <c r="I585" s="82"/>
      <c r="J585" s="44"/>
      <c r="K585" s="82"/>
      <c r="L585" s="44"/>
      <c r="M585" s="83"/>
      <c r="N585" s="54"/>
      <c r="O585" s="54"/>
    </row>
    <row r="586" spans="2:15" ht="18" hidden="1" x14ac:dyDescent="0.25">
      <c r="B586" s="13"/>
      <c r="C586" s="68" t="s">
        <v>294</v>
      </c>
      <c r="D586" s="64"/>
      <c r="E586" s="69">
        <v>30300007</v>
      </c>
      <c r="F586" s="43"/>
      <c r="G586" s="82"/>
      <c r="H586" s="44"/>
      <c r="I586" s="82"/>
      <c r="J586" s="44"/>
      <c r="K586" s="82"/>
      <c r="L586" s="44"/>
      <c r="M586" s="83"/>
      <c r="N586" s="54"/>
      <c r="O586" s="54"/>
    </row>
    <row r="587" spans="2:15" ht="18" hidden="1" x14ac:dyDescent="0.25">
      <c r="B587" s="13"/>
      <c r="C587" s="68" t="s">
        <v>318</v>
      </c>
      <c r="D587" s="64"/>
      <c r="E587" s="69">
        <v>30300008</v>
      </c>
      <c r="F587" s="43"/>
      <c r="G587" s="82"/>
      <c r="H587" s="44"/>
      <c r="I587" s="82"/>
      <c r="J587" s="44"/>
      <c r="K587" s="82"/>
      <c r="L587" s="44"/>
      <c r="M587" s="83"/>
      <c r="N587" s="54"/>
      <c r="O587" s="54"/>
    </row>
    <row r="588" spans="2:15" ht="18" hidden="1" x14ac:dyDescent="0.25">
      <c r="B588" s="13"/>
      <c r="C588" s="68" t="s">
        <v>295</v>
      </c>
      <c r="D588" s="64"/>
      <c r="E588" s="69">
        <v>30300009</v>
      </c>
      <c r="F588" s="43"/>
      <c r="G588" s="82"/>
      <c r="H588" s="44"/>
      <c r="I588" s="82"/>
      <c r="J588" s="44"/>
      <c r="K588" s="82"/>
      <c r="L588" s="44"/>
      <c r="M588" s="83"/>
      <c r="N588" s="54"/>
      <c r="O588" s="54"/>
    </row>
    <row r="589" spans="2:15" ht="18" hidden="1" x14ac:dyDescent="0.25">
      <c r="B589" s="13"/>
      <c r="C589" s="68" t="s">
        <v>296</v>
      </c>
      <c r="D589" s="64"/>
      <c r="E589" s="69">
        <v>30300010</v>
      </c>
      <c r="F589" s="43"/>
      <c r="G589" s="82"/>
      <c r="H589" s="44"/>
      <c r="I589" s="82"/>
      <c r="J589" s="44"/>
      <c r="K589" s="82"/>
      <c r="L589" s="44"/>
      <c r="M589" s="83"/>
      <c r="N589" s="54"/>
      <c r="O589" s="54"/>
    </row>
    <row r="590" spans="2:15" ht="18" hidden="1" x14ac:dyDescent="0.25">
      <c r="B590" s="13"/>
      <c r="C590" s="68" t="s">
        <v>297</v>
      </c>
      <c r="D590" s="64"/>
      <c r="E590" s="69">
        <v>30300011</v>
      </c>
      <c r="F590" s="43"/>
      <c r="G590" s="82"/>
      <c r="H590" s="44"/>
      <c r="I590" s="82"/>
      <c r="J590" s="44"/>
      <c r="K590" s="82"/>
      <c r="L590" s="44"/>
      <c r="M590" s="83"/>
      <c r="N590" s="54"/>
      <c r="O590" s="54"/>
    </row>
    <row r="591" spans="2:15" ht="18" hidden="1" x14ac:dyDescent="0.25">
      <c r="B591" s="13"/>
      <c r="C591" s="68" t="s">
        <v>298</v>
      </c>
      <c r="D591" s="64"/>
      <c r="E591" s="69">
        <v>30300012</v>
      </c>
      <c r="F591" s="43"/>
      <c r="G591" s="82"/>
      <c r="H591" s="44"/>
      <c r="I591" s="82"/>
      <c r="J591" s="44"/>
      <c r="K591" s="82"/>
      <c r="L591" s="44"/>
      <c r="M591" s="83"/>
      <c r="N591" s="54"/>
      <c r="O591" s="54"/>
    </row>
    <row r="592" spans="2:15" ht="18" hidden="1" x14ac:dyDescent="0.25">
      <c r="B592" s="13"/>
      <c r="C592" s="68" t="s">
        <v>300</v>
      </c>
      <c r="D592" s="64"/>
      <c r="E592" s="69">
        <v>30300013</v>
      </c>
      <c r="F592" s="43"/>
      <c r="G592" s="82"/>
      <c r="H592" s="44"/>
      <c r="I592" s="82"/>
      <c r="J592" s="44"/>
      <c r="K592" s="82"/>
      <c r="L592" s="44"/>
      <c r="M592" s="83"/>
      <c r="N592" s="54"/>
      <c r="O592" s="54"/>
    </row>
    <row r="593" spans="2:15" ht="18" hidden="1" x14ac:dyDescent="0.25">
      <c r="B593" s="13"/>
      <c r="C593" s="68" t="s">
        <v>301</v>
      </c>
      <c r="D593" s="64"/>
      <c r="E593" s="69">
        <v>30300014</v>
      </c>
      <c r="F593" s="43"/>
      <c r="G593" s="82"/>
      <c r="H593" s="44"/>
      <c r="I593" s="82"/>
      <c r="J593" s="44"/>
      <c r="K593" s="82"/>
      <c r="L593" s="44"/>
      <c r="M593" s="83"/>
      <c r="N593" s="54"/>
      <c r="O593" s="54"/>
    </row>
    <row r="594" spans="2:15" ht="18" hidden="1" x14ac:dyDescent="0.25">
      <c r="B594" s="13"/>
      <c r="C594" s="68" t="s">
        <v>302</v>
      </c>
      <c r="D594" s="64"/>
      <c r="E594" s="69">
        <v>30300015</v>
      </c>
      <c r="F594" s="43"/>
      <c r="G594" s="82"/>
      <c r="H594" s="44"/>
      <c r="I594" s="82"/>
      <c r="J594" s="44"/>
      <c r="K594" s="82"/>
      <c r="L594" s="44"/>
      <c r="M594" s="83"/>
      <c r="N594" s="54"/>
      <c r="O594" s="54"/>
    </row>
    <row r="595" spans="2:15" ht="18" hidden="1" x14ac:dyDescent="0.25">
      <c r="B595" s="13"/>
      <c r="C595" s="68" t="s">
        <v>304</v>
      </c>
      <c r="D595" s="64"/>
      <c r="E595" s="69">
        <v>30300016</v>
      </c>
      <c r="F595" s="43"/>
      <c r="G595" s="82"/>
      <c r="H595" s="44"/>
      <c r="I595" s="82"/>
      <c r="J595" s="44"/>
      <c r="K595" s="82"/>
      <c r="L595" s="44"/>
      <c r="M595" s="83"/>
      <c r="N595" s="54"/>
      <c r="O595" s="54"/>
    </row>
    <row r="596" spans="2:15" ht="18" hidden="1" x14ac:dyDescent="0.25">
      <c r="B596" s="13"/>
      <c r="C596" s="68" t="s">
        <v>305</v>
      </c>
      <c r="D596" s="64"/>
      <c r="E596" s="69">
        <v>30300017</v>
      </c>
      <c r="F596" s="43"/>
      <c r="G596" s="82"/>
      <c r="H596" s="44"/>
      <c r="I596" s="82"/>
      <c r="J596" s="44"/>
      <c r="K596" s="82"/>
      <c r="L596" s="44"/>
      <c r="M596" s="83"/>
      <c r="N596" s="54"/>
      <c r="O596" s="54"/>
    </row>
    <row r="597" spans="2:15" ht="18" hidden="1" x14ac:dyDescent="0.25">
      <c r="B597" s="13"/>
      <c r="C597" s="68" t="s">
        <v>306</v>
      </c>
      <c r="D597" s="64"/>
      <c r="E597" s="69">
        <v>30300018</v>
      </c>
      <c r="F597" s="43"/>
      <c r="G597" s="82"/>
      <c r="H597" s="44"/>
      <c r="I597" s="82"/>
      <c r="J597" s="44"/>
      <c r="K597" s="82"/>
      <c r="L597" s="44"/>
      <c r="M597" s="83"/>
      <c r="N597" s="54"/>
      <c r="O597" s="54"/>
    </row>
    <row r="598" spans="2:15" ht="18" hidden="1" x14ac:dyDescent="0.25">
      <c r="B598" s="13"/>
      <c r="C598" s="68" t="s">
        <v>307</v>
      </c>
      <c r="D598" s="64"/>
      <c r="E598" s="69">
        <v>30300019</v>
      </c>
      <c r="F598" s="43"/>
      <c r="G598" s="82"/>
      <c r="H598" s="44"/>
      <c r="I598" s="82"/>
      <c r="J598" s="44"/>
      <c r="K598" s="82"/>
      <c r="L598" s="44"/>
      <c r="M598" s="83"/>
      <c r="N598" s="54"/>
      <c r="O598" s="54"/>
    </row>
    <row r="599" spans="2:15" ht="18" hidden="1" x14ac:dyDescent="0.25">
      <c r="B599" s="13"/>
      <c r="C599" s="68" t="s">
        <v>308</v>
      </c>
      <c r="D599" s="64"/>
      <c r="E599" s="69">
        <v>30300020</v>
      </c>
      <c r="F599" s="43"/>
      <c r="G599" s="82"/>
      <c r="H599" s="44"/>
      <c r="I599" s="82"/>
      <c r="J599" s="44"/>
      <c r="K599" s="82"/>
      <c r="L599" s="44"/>
      <c r="M599" s="83"/>
      <c r="N599" s="54"/>
      <c r="O599" s="54"/>
    </row>
    <row r="600" spans="2:15" ht="18" hidden="1" x14ac:dyDescent="0.25">
      <c r="B600" s="13"/>
      <c r="C600" s="68" t="s">
        <v>309</v>
      </c>
      <c r="D600" s="64"/>
      <c r="E600" s="69">
        <v>30300021</v>
      </c>
      <c r="F600" s="43"/>
      <c r="G600" s="82"/>
      <c r="H600" s="44"/>
      <c r="I600" s="82"/>
      <c r="J600" s="44"/>
      <c r="K600" s="82"/>
      <c r="L600" s="44"/>
      <c r="M600" s="83"/>
      <c r="N600" s="54"/>
      <c r="O600" s="54"/>
    </row>
    <row r="601" spans="2:15" ht="18" hidden="1" x14ac:dyDescent="0.25">
      <c r="B601" s="13"/>
      <c r="C601" s="68" t="s">
        <v>310</v>
      </c>
      <c r="D601" s="64"/>
      <c r="E601" s="69">
        <v>30300022</v>
      </c>
      <c r="F601" s="43"/>
      <c r="G601" s="82"/>
      <c r="H601" s="44"/>
      <c r="I601" s="82"/>
      <c r="J601" s="44"/>
      <c r="K601" s="82"/>
      <c r="L601" s="44"/>
      <c r="M601" s="83"/>
      <c r="N601" s="54"/>
      <c r="O601" s="54"/>
    </row>
    <row r="602" spans="2:15" ht="18" hidden="1" x14ac:dyDescent="0.25">
      <c r="B602" s="13"/>
      <c r="C602" s="68" t="s">
        <v>311</v>
      </c>
      <c r="D602" s="64"/>
      <c r="E602" s="69">
        <v>30300023</v>
      </c>
      <c r="F602" s="43"/>
      <c r="G602" s="82"/>
      <c r="H602" s="44"/>
      <c r="I602" s="82"/>
      <c r="J602" s="44"/>
      <c r="K602" s="82"/>
      <c r="L602" s="44"/>
      <c r="M602" s="83"/>
      <c r="N602" s="54"/>
      <c r="O602" s="54"/>
    </row>
    <row r="603" spans="2:15" ht="18" hidden="1" x14ac:dyDescent="0.25">
      <c r="B603" s="13"/>
      <c r="C603" s="68" t="s">
        <v>312</v>
      </c>
      <c r="D603" s="64"/>
      <c r="E603" s="69">
        <v>30300024</v>
      </c>
      <c r="F603" s="43"/>
      <c r="G603" s="82"/>
      <c r="H603" s="44"/>
      <c r="I603" s="82"/>
      <c r="J603" s="44"/>
      <c r="K603" s="82"/>
      <c r="L603" s="44"/>
      <c r="M603" s="83"/>
      <c r="N603" s="54"/>
      <c r="O603" s="54"/>
    </row>
    <row r="604" spans="2:15" ht="18" hidden="1" x14ac:dyDescent="0.25">
      <c r="B604" s="13"/>
      <c r="C604" s="68" t="s">
        <v>313</v>
      </c>
      <c r="D604" s="64"/>
      <c r="E604" s="69">
        <v>30300025</v>
      </c>
      <c r="F604" s="43"/>
      <c r="G604" s="82"/>
      <c r="H604" s="44"/>
      <c r="I604" s="82"/>
      <c r="J604" s="44"/>
      <c r="K604" s="82"/>
      <c r="L604" s="44"/>
      <c r="M604" s="83"/>
      <c r="N604" s="54"/>
      <c r="O604" s="54"/>
    </row>
    <row r="605" spans="2:15" ht="18" x14ac:dyDescent="0.25">
      <c r="B605" s="13"/>
      <c r="C605" s="63" t="s">
        <v>319</v>
      </c>
      <c r="D605" s="64"/>
      <c r="E605" s="65">
        <v>304</v>
      </c>
      <c r="F605" s="40">
        <f t="shared" ref="F605:M605" si="39">SUM(F606:F610)</f>
        <v>0</v>
      </c>
      <c r="G605" s="84">
        <f t="shared" si="39"/>
        <v>0</v>
      </c>
      <c r="H605" s="41">
        <f t="shared" si="39"/>
        <v>0</v>
      </c>
      <c r="I605" s="84">
        <f t="shared" si="39"/>
        <v>0</v>
      </c>
      <c r="J605" s="41">
        <f t="shared" si="39"/>
        <v>0</v>
      </c>
      <c r="K605" s="84">
        <f t="shared" si="39"/>
        <v>0</v>
      </c>
      <c r="L605" s="41">
        <f t="shared" si="39"/>
        <v>0</v>
      </c>
      <c r="M605" s="85">
        <f t="shared" si="39"/>
        <v>0</v>
      </c>
      <c r="N605" s="54"/>
      <c r="O605" s="54"/>
    </row>
    <row r="606" spans="2:15" ht="18" hidden="1" x14ac:dyDescent="0.25">
      <c r="B606" s="13"/>
      <c r="C606" s="68" t="s">
        <v>320</v>
      </c>
      <c r="D606" s="64"/>
      <c r="E606" s="69">
        <v>30400001</v>
      </c>
      <c r="F606" s="43"/>
      <c r="G606" s="82"/>
      <c r="H606" s="44"/>
      <c r="I606" s="82"/>
      <c r="J606" s="44"/>
      <c r="K606" s="82"/>
      <c r="L606" s="44"/>
      <c r="M606" s="83"/>
      <c r="N606" s="54"/>
      <c r="O606" s="54"/>
    </row>
    <row r="607" spans="2:15" ht="18" hidden="1" x14ac:dyDescent="0.25">
      <c r="B607" s="13"/>
      <c r="C607" s="68" t="s">
        <v>321</v>
      </c>
      <c r="D607" s="64"/>
      <c r="E607" s="69">
        <v>30400002</v>
      </c>
      <c r="F607" s="43"/>
      <c r="G607" s="82"/>
      <c r="H607" s="44"/>
      <c r="I607" s="82"/>
      <c r="J607" s="44"/>
      <c r="K607" s="82"/>
      <c r="L607" s="44"/>
      <c r="M607" s="83"/>
      <c r="N607" s="54"/>
      <c r="O607" s="54"/>
    </row>
    <row r="608" spans="2:15" ht="18" hidden="1" x14ac:dyDescent="0.25">
      <c r="B608" s="13"/>
      <c r="C608" s="68" t="s">
        <v>322</v>
      </c>
      <c r="D608" s="64"/>
      <c r="E608" s="69">
        <v>30400003</v>
      </c>
      <c r="F608" s="43"/>
      <c r="G608" s="82"/>
      <c r="H608" s="44"/>
      <c r="I608" s="82"/>
      <c r="J608" s="44"/>
      <c r="K608" s="82"/>
      <c r="L608" s="44"/>
      <c r="M608" s="83"/>
      <c r="N608" s="54"/>
      <c r="O608" s="54"/>
    </row>
    <row r="609" spans="2:15" ht="18" hidden="1" x14ac:dyDescent="0.25">
      <c r="B609" s="13"/>
      <c r="C609" s="68" t="s">
        <v>323</v>
      </c>
      <c r="D609" s="64"/>
      <c r="E609" s="69">
        <v>30400004</v>
      </c>
      <c r="F609" s="43"/>
      <c r="G609" s="82"/>
      <c r="H609" s="44"/>
      <c r="I609" s="82"/>
      <c r="J609" s="44"/>
      <c r="K609" s="82"/>
      <c r="L609" s="44"/>
      <c r="M609" s="83"/>
      <c r="N609" s="51"/>
      <c r="O609" s="51"/>
    </row>
    <row r="610" spans="2:15" ht="18" hidden="1" x14ac:dyDescent="0.25">
      <c r="B610" s="13"/>
      <c r="C610" s="68" t="s">
        <v>324</v>
      </c>
      <c r="D610" s="64"/>
      <c r="E610" s="69">
        <v>30400005</v>
      </c>
      <c r="F610" s="43"/>
      <c r="G610" s="82"/>
      <c r="H610" s="44"/>
      <c r="I610" s="82"/>
      <c r="J610" s="44"/>
      <c r="K610" s="82"/>
      <c r="L610" s="44"/>
      <c r="M610" s="83"/>
      <c r="N610" s="51"/>
      <c r="O610" s="51"/>
    </row>
    <row r="611" spans="2:15" ht="63.75" thickBot="1" x14ac:dyDescent="0.3">
      <c r="B611" s="13"/>
      <c r="C611" s="63" t="s">
        <v>325</v>
      </c>
      <c r="D611" s="64"/>
      <c r="E611" s="65">
        <v>114</v>
      </c>
      <c r="F611" s="40">
        <f t="shared" ref="F611:M611" si="40">SUM(F612:F614)</f>
        <v>0</v>
      </c>
      <c r="G611" s="84">
        <f t="shared" si="40"/>
        <v>0</v>
      </c>
      <c r="H611" s="41">
        <f t="shared" si="40"/>
        <v>0</v>
      </c>
      <c r="I611" s="84">
        <f t="shared" si="40"/>
        <v>0</v>
      </c>
      <c r="J611" s="41">
        <f t="shared" si="40"/>
        <v>0</v>
      </c>
      <c r="K611" s="84">
        <f t="shared" si="40"/>
        <v>0</v>
      </c>
      <c r="L611" s="41">
        <f t="shared" si="40"/>
        <v>0</v>
      </c>
      <c r="M611" s="85">
        <f t="shared" si="40"/>
        <v>0</v>
      </c>
      <c r="N611" s="51"/>
      <c r="O611" s="51"/>
    </row>
    <row r="612" spans="2:15" ht="18.75" hidden="1" thickBot="1" x14ac:dyDescent="0.3">
      <c r="B612" s="13"/>
      <c r="C612" s="68" t="s">
        <v>326</v>
      </c>
      <c r="D612" s="64"/>
      <c r="E612" s="69">
        <v>11400001</v>
      </c>
      <c r="F612" s="43"/>
      <c r="G612" s="82"/>
      <c r="H612" s="44"/>
      <c r="I612" s="82"/>
      <c r="J612" s="44"/>
      <c r="K612" s="82"/>
      <c r="L612" s="44"/>
      <c r="M612" s="83"/>
      <c r="N612" s="51"/>
      <c r="O612" s="51"/>
    </row>
    <row r="613" spans="2:15" ht="18.75" hidden="1" thickBot="1" x14ac:dyDescent="0.3">
      <c r="B613" s="13"/>
      <c r="C613" s="68" t="s">
        <v>298</v>
      </c>
      <c r="D613" s="64"/>
      <c r="E613" s="69">
        <v>11400002</v>
      </c>
      <c r="F613" s="43"/>
      <c r="G613" s="82"/>
      <c r="H613" s="44"/>
      <c r="I613" s="82"/>
      <c r="J613" s="44"/>
      <c r="K613" s="82"/>
      <c r="L613" s="44"/>
      <c r="M613" s="83"/>
      <c r="N613" s="51"/>
      <c r="O613" s="51"/>
    </row>
    <row r="614" spans="2:15" ht="18.75" hidden="1" thickBot="1" x14ac:dyDescent="0.3">
      <c r="B614" s="6"/>
      <c r="C614" s="86" t="s">
        <v>301</v>
      </c>
      <c r="D614" s="71"/>
      <c r="E614" s="87">
        <v>11400003</v>
      </c>
      <c r="F614" s="46"/>
      <c r="G614" s="88"/>
      <c r="H614" s="48"/>
      <c r="I614" s="88"/>
      <c r="J614" s="48"/>
      <c r="K614" s="88"/>
      <c r="L614" s="48"/>
      <c r="M614" s="89"/>
      <c r="N614" s="51"/>
      <c r="O614" s="51"/>
    </row>
    <row r="615" spans="2:15" x14ac:dyDescent="0.25">
      <c r="B615" s="1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51"/>
      <c r="O615" s="51"/>
    </row>
    <row r="616" spans="2:15" x14ac:dyDescent="0.25">
      <c r="B616" s="25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</row>
    <row r="617" spans="2:15" x14ac:dyDescent="0.25"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</row>
    <row r="618" spans="2:15" ht="26.1" customHeight="1" x14ac:dyDescent="0.25">
      <c r="B618" s="25"/>
      <c r="C618" s="104" t="s">
        <v>327</v>
      </c>
      <c r="D618" s="104"/>
      <c r="E618" s="104"/>
      <c r="F618" s="104"/>
      <c r="G618" s="104"/>
      <c r="H618" s="104"/>
      <c r="I618" s="104"/>
      <c r="J618" s="104"/>
      <c r="K618" s="104"/>
      <c r="L618" s="104"/>
      <c r="M618" s="104"/>
      <c r="N618" s="104"/>
      <c r="O618" s="104"/>
    </row>
    <row r="619" spans="2:15" s="8" customFormat="1" ht="8.25" x14ac:dyDescent="0.25"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</row>
    <row r="620" spans="2:15" s="8" customFormat="1" ht="8.25" x14ac:dyDescent="0.25"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</row>
    <row r="621" spans="2:15" s="8" customFormat="1" ht="9" thickBot="1" x14ac:dyDescent="0.3"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</row>
    <row r="622" spans="2:15" s="9" customFormat="1" ht="63.75" thickBot="1" x14ac:dyDescent="0.3">
      <c r="B622" s="2"/>
      <c r="C622" s="56" t="s">
        <v>328</v>
      </c>
      <c r="D622" s="56"/>
      <c r="E622" s="56" t="s">
        <v>26</v>
      </c>
      <c r="F622" s="56" t="s">
        <v>329</v>
      </c>
      <c r="G622" s="56" t="s">
        <v>40</v>
      </c>
      <c r="H622" s="56" t="s">
        <v>43</v>
      </c>
      <c r="I622" s="56" t="s">
        <v>46</v>
      </c>
      <c r="J622" s="77"/>
      <c r="K622" s="77"/>
      <c r="L622" s="77"/>
      <c r="M622" s="77"/>
      <c r="N622" s="77"/>
      <c r="O622" s="77"/>
    </row>
    <row r="623" spans="2:15" s="7" customFormat="1" ht="12.75" thickBot="1" x14ac:dyDescent="0.3">
      <c r="B623" s="3"/>
      <c r="C623" s="57"/>
      <c r="D623" s="57"/>
      <c r="E623" s="57"/>
      <c r="F623" s="57" t="s">
        <v>28</v>
      </c>
      <c r="G623" s="57" t="s">
        <v>33</v>
      </c>
      <c r="H623" s="57" t="s">
        <v>36</v>
      </c>
      <c r="I623" s="57" t="s">
        <v>39</v>
      </c>
      <c r="J623" s="78"/>
      <c r="K623" s="78"/>
      <c r="L623" s="78"/>
      <c r="M623" s="78"/>
      <c r="N623" s="78"/>
      <c r="O623" s="78"/>
    </row>
    <row r="624" spans="2:15" ht="18" x14ac:dyDescent="0.25">
      <c r="B624" s="5"/>
      <c r="C624" s="58" t="s">
        <v>330</v>
      </c>
      <c r="D624" s="59"/>
      <c r="E624" s="60">
        <v>401</v>
      </c>
      <c r="F624" s="37">
        <f t="shared" ref="F624:I624" si="41">SUM(F625:F649)</f>
        <v>1360</v>
      </c>
      <c r="G624" s="38">
        <f t="shared" si="41"/>
        <v>697</v>
      </c>
      <c r="H624" s="38">
        <f t="shared" si="41"/>
        <v>18</v>
      </c>
      <c r="I624" s="39">
        <f t="shared" si="41"/>
        <v>0</v>
      </c>
      <c r="J624" s="51"/>
      <c r="K624" s="51"/>
      <c r="L624" s="51"/>
      <c r="M624" s="51"/>
      <c r="N624" s="51"/>
      <c r="O624" s="51"/>
    </row>
    <row r="625" spans="2:15" ht="18" hidden="1" x14ac:dyDescent="0.25">
      <c r="B625" s="13"/>
      <c r="C625" s="81" t="s">
        <v>289</v>
      </c>
      <c r="D625" s="64"/>
      <c r="E625" s="69">
        <v>40100001</v>
      </c>
      <c r="F625" s="43"/>
      <c r="G625" s="44"/>
      <c r="H625" s="44"/>
      <c r="I625" s="45"/>
      <c r="J625" s="54"/>
      <c r="K625" s="54"/>
      <c r="L625" s="54"/>
      <c r="M625" s="54"/>
      <c r="N625" s="54"/>
      <c r="O625" s="54"/>
    </row>
    <row r="626" spans="2:15" ht="18" hidden="1" x14ac:dyDescent="0.25">
      <c r="B626" s="13"/>
      <c r="C626" s="81" t="s">
        <v>290</v>
      </c>
      <c r="D626" s="64"/>
      <c r="E626" s="69">
        <v>40100002</v>
      </c>
      <c r="F626" s="43"/>
      <c r="G626" s="44"/>
      <c r="H626" s="44"/>
      <c r="I626" s="45"/>
      <c r="J626" s="54"/>
      <c r="K626" s="54"/>
      <c r="L626" s="54"/>
      <c r="M626" s="54"/>
      <c r="N626" s="54"/>
      <c r="O626" s="54"/>
    </row>
    <row r="627" spans="2:15" ht="18" hidden="1" x14ac:dyDescent="0.25">
      <c r="B627" s="13"/>
      <c r="C627" s="81" t="s">
        <v>291</v>
      </c>
      <c r="D627" s="64"/>
      <c r="E627" s="69">
        <v>40100003</v>
      </c>
      <c r="F627" s="43"/>
      <c r="G627" s="44"/>
      <c r="H627" s="44"/>
      <c r="I627" s="45"/>
      <c r="J627" s="54"/>
      <c r="K627" s="54"/>
      <c r="L627" s="54"/>
      <c r="M627" s="54"/>
      <c r="N627" s="54"/>
      <c r="O627" s="54"/>
    </row>
    <row r="628" spans="2:15" ht="18" x14ac:dyDescent="0.25">
      <c r="B628" s="13"/>
      <c r="C628" s="68" t="s">
        <v>292</v>
      </c>
      <c r="D628" s="64"/>
      <c r="E628" s="69">
        <v>40100004</v>
      </c>
      <c r="F628" s="43">
        <v>671</v>
      </c>
      <c r="G628" s="44">
        <v>391</v>
      </c>
      <c r="H628" s="44">
        <v>16</v>
      </c>
      <c r="I628" s="45"/>
      <c r="J628" s="54"/>
      <c r="K628" s="54"/>
      <c r="L628" s="54"/>
      <c r="M628" s="54"/>
      <c r="N628" s="54"/>
      <c r="O628" s="54"/>
    </row>
    <row r="629" spans="2:15" ht="18" x14ac:dyDescent="0.25">
      <c r="B629" s="13"/>
      <c r="C629" s="68" t="s">
        <v>293</v>
      </c>
      <c r="D629" s="64"/>
      <c r="E629" s="69">
        <v>40100005</v>
      </c>
      <c r="F629" s="43">
        <v>628</v>
      </c>
      <c r="G629" s="44">
        <v>266</v>
      </c>
      <c r="H629" s="44">
        <v>2</v>
      </c>
      <c r="I629" s="45"/>
      <c r="J629" s="54"/>
      <c r="K629" s="54"/>
      <c r="L629" s="54"/>
      <c r="M629" s="54"/>
      <c r="N629" s="54"/>
      <c r="O629" s="54"/>
    </row>
    <row r="630" spans="2:15" ht="18" hidden="1" x14ac:dyDescent="0.25">
      <c r="B630" s="13"/>
      <c r="C630" s="68" t="s">
        <v>316</v>
      </c>
      <c r="D630" s="64"/>
      <c r="E630" s="69">
        <v>40100006</v>
      </c>
      <c r="F630" s="43"/>
      <c r="G630" s="44"/>
      <c r="H630" s="44"/>
      <c r="I630" s="45"/>
      <c r="J630" s="54"/>
      <c r="K630" s="54"/>
      <c r="L630" s="54"/>
      <c r="M630" s="54"/>
      <c r="N630" s="54"/>
      <c r="O630" s="54"/>
    </row>
    <row r="631" spans="2:15" ht="18" hidden="1" x14ac:dyDescent="0.25">
      <c r="B631" s="13"/>
      <c r="C631" s="68" t="s">
        <v>295</v>
      </c>
      <c r="D631" s="64"/>
      <c r="E631" s="69">
        <v>40100007</v>
      </c>
      <c r="F631" s="43"/>
      <c r="G631" s="44"/>
      <c r="H631" s="44"/>
      <c r="I631" s="45"/>
      <c r="J631" s="54"/>
      <c r="K631" s="54"/>
      <c r="L631" s="54"/>
      <c r="M631" s="54"/>
      <c r="N631" s="54"/>
      <c r="O631" s="54"/>
    </row>
    <row r="632" spans="2:15" ht="18" hidden="1" x14ac:dyDescent="0.25">
      <c r="B632" s="13"/>
      <c r="C632" s="68" t="s">
        <v>294</v>
      </c>
      <c r="D632" s="64"/>
      <c r="E632" s="69">
        <v>40100008</v>
      </c>
      <c r="F632" s="43"/>
      <c r="G632" s="44"/>
      <c r="H632" s="44"/>
      <c r="I632" s="45"/>
      <c r="J632" s="54"/>
      <c r="K632" s="54"/>
      <c r="L632" s="54"/>
      <c r="M632" s="54"/>
      <c r="N632" s="54"/>
      <c r="O632" s="54"/>
    </row>
    <row r="633" spans="2:15" ht="18" hidden="1" x14ac:dyDescent="0.25">
      <c r="B633" s="13"/>
      <c r="C633" s="68" t="s">
        <v>296</v>
      </c>
      <c r="D633" s="64"/>
      <c r="E633" s="69">
        <v>40100009</v>
      </c>
      <c r="F633" s="43"/>
      <c r="G633" s="44"/>
      <c r="H633" s="44"/>
      <c r="I633" s="45"/>
      <c r="J633" s="54"/>
      <c r="K633" s="54"/>
      <c r="L633" s="54"/>
      <c r="M633" s="54"/>
      <c r="N633" s="54"/>
      <c r="O633" s="54"/>
    </row>
    <row r="634" spans="2:15" ht="18" hidden="1" x14ac:dyDescent="0.25">
      <c r="B634" s="13"/>
      <c r="C634" s="68" t="s">
        <v>297</v>
      </c>
      <c r="D634" s="64"/>
      <c r="E634" s="69">
        <v>40100010</v>
      </c>
      <c r="F634" s="43"/>
      <c r="G634" s="44"/>
      <c r="H634" s="44"/>
      <c r="I634" s="45"/>
      <c r="J634" s="54"/>
      <c r="K634" s="54"/>
      <c r="L634" s="54"/>
      <c r="M634" s="54"/>
      <c r="N634" s="54"/>
      <c r="O634" s="54"/>
    </row>
    <row r="635" spans="2:15" ht="18" x14ac:dyDescent="0.25">
      <c r="B635" s="13"/>
      <c r="C635" s="68" t="s">
        <v>298</v>
      </c>
      <c r="D635" s="64"/>
      <c r="E635" s="69">
        <v>40100011</v>
      </c>
      <c r="F635" s="43">
        <v>61</v>
      </c>
      <c r="G635" s="44">
        <v>40</v>
      </c>
      <c r="H635" s="44"/>
      <c r="I635" s="45"/>
      <c r="J635" s="54"/>
      <c r="K635" s="54"/>
      <c r="L635" s="54"/>
      <c r="M635" s="54"/>
      <c r="N635" s="54"/>
      <c r="O635" s="54"/>
    </row>
    <row r="636" spans="2:15" ht="18" hidden="1" x14ac:dyDescent="0.25">
      <c r="B636" s="13"/>
      <c r="C636" s="68" t="s">
        <v>300</v>
      </c>
      <c r="D636" s="64"/>
      <c r="E636" s="69">
        <v>40100012</v>
      </c>
      <c r="F636" s="43"/>
      <c r="G636" s="44"/>
      <c r="H636" s="44"/>
      <c r="I636" s="45"/>
      <c r="J636" s="54"/>
      <c r="K636" s="54"/>
      <c r="L636" s="54"/>
      <c r="M636" s="54"/>
      <c r="N636" s="54"/>
      <c r="O636" s="54"/>
    </row>
    <row r="637" spans="2:15" ht="18" hidden="1" x14ac:dyDescent="0.25">
      <c r="B637" s="13"/>
      <c r="C637" s="68" t="s">
        <v>301</v>
      </c>
      <c r="D637" s="64"/>
      <c r="E637" s="69">
        <v>40100013</v>
      </c>
      <c r="F637" s="43"/>
      <c r="G637" s="44"/>
      <c r="H637" s="44"/>
      <c r="I637" s="45"/>
      <c r="J637" s="54"/>
      <c r="K637" s="54"/>
      <c r="L637" s="54"/>
      <c r="M637" s="54"/>
      <c r="N637" s="54"/>
      <c r="O637" s="54"/>
    </row>
    <row r="638" spans="2:15" ht="18" hidden="1" x14ac:dyDescent="0.25">
      <c r="B638" s="13"/>
      <c r="C638" s="68" t="s">
        <v>302</v>
      </c>
      <c r="D638" s="64"/>
      <c r="E638" s="69">
        <v>40100014</v>
      </c>
      <c r="F638" s="43"/>
      <c r="G638" s="44"/>
      <c r="H638" s="44"/>
      <c r="I638" s="45"/>
      <c r="J638" s="54"/>
      <c r="K638" s="54"/>
      <c r="L638" s="54"/>
      <c r="M638" s="54"/>
      <c r="N638" s="54"/>
      <c r="O638" s="54"/>
    </row>
    <row r="639" spans="2:15" ht="18" hidden="1" x14ac:dyDescent="0.25">
      <c r="B639" s="13"/>
      <c r="C639" s="68" t="s">
        <v>331</v>
      </c>
      <c r="D639" s="64"/>
      <c r="E639" s="69">
        <v>40100015</v>
      </c>
      <c r="F639" s="43"/>
      <c r="G639" s="44"/>
      <c r="H639" s="44"/>
      <c r="I639" s="45"/>
      <c r="J639" s="54"/>
      <c r="K639" s="54"/>
      <c r="L639" s="54"/>
      <c r="M639" s="54"/>
      <c r="N639" s="54"/>
      <c r="O639" s="54"/>
    </row>
    <row r="640" spans="2:15" ht="18" hidden="1" x14ac:dyDescent="0.25">
      <c r="B640" s="13"/>
      <c r="C640" s="68" t="s">
        <v>304</v>
      </c>
      <c r="D640" s="64"/>
      <c r="E640" s="69">
        <v>40100016</v>
      </c>
      <c r="F640" s="43"/>
      <c r="G640" s="44"/>
      <c r="H640" s="44"/>
      <c r="I640" s="45"/>
      <c r="J640" s="54"/>
      <c r="K640" s="54"/>
      <c r="L640" s="54"/>
      <c r="M640" s="54"/>
      <c r="N640" s="54"/>
      <c r="O640" s="54"/>
    </row>
    <row r="641" spans="2:15" ht="18" hidden="1" x14ac:dyDescent="0.25">
      <c r="B641" s="13"/>
      <c r="C641" s="68" t="s">
        <v>305</v>
      </c>
      <c r="D641" s="64"/>
      <c r="E641" s="69">
        <v>40100017</v>
      </c>
      <c r="F641" s="43"/>
      <c r="G641" s="44"/>
      <c r="H641" s="44"/>
      <c r="I641" s="45"/>
      <c r="J641" s="54"/>
      <c r="K641" s="54"/>
      <c r="L641" s="54"/>
      <c r="M641" s="54"/>
      <c r="N641" s="54"/>
      <c r="O641" s="54"/>
    </row>
    <row r="642" spans="2:15" ht="18" hidden="1" x14ac:dyDescent="0.25">
      <c r="B642" s="13"/>
      <c r="C642" s="68" t="s">
        <v>306</v>
      </c>
      <c r="D642" s="64"/>
      <c r="E642" s="69">
        <v>40100018</v>
      </c>
      <c r="F642" s="43"/>
      <c r="G642" s="44"/>
      <c r="H642" s="44"/>
      <c r="I642" s="45"/>
      <c r="J642" s="54"/>
      <c r="K642" s="54"/>
      <c r="L642" s="54"/>
      <c r="M642" s="54"/>
      <c r="N642" s="54"/>
      <c r="O642" s="54"/>
    </row>
    <row r="643" spans="2:15" ht="18" hidden="1" x14ac:dyDescent="0.25">
      <c r="B643" s="13"/>
      <c r="C643" s="68" t="s">
        <v>307</v>
      </c>
      <c r="D643" s="64"/>
      <c r="E643" s="69">
        <v>40100019</v>
      </c>
      <c r="F643" s="43"/>
      <c r="G643" s="44"/>
      <c r="H643" s="44"/>
      <c r="I643" s="45"/>
      <c r="J643" s="54"/>
      <c r="K643" s="54"/>
      <c r="L643" s="54"/>
      <c r="M643" s="54"/>
      <c r="N643" s="54"/>
      <c r="O643" s="54"/>
    </row>
    <row r="644" spans="2:15" ht="18" hidden="1" x14ac:dyDescent="0.25">
      <c r="B644" s="13"/>
      <c r="C644" s="68" t="s">
        <v>308</v>
      </c>
      <c r="D644" s="64"/>
      <c r="E644" s="69">
        <v>40100020</v>
      </c>
      <c r="F644" s="43"/>
      <c r="G644" s="44"/>
      <c r="H644" s="44"/>
      <c r="I644" s="45"/>
      <c r="J644" s="54"/>
      <c r="K644" s="54"/>
      <c r="L644" s="54"/>
      <c r="M644" s="54"/>
      <c r="N644" s="54"/>
      <c r="O644" s="54"/>
    </row>
    <row r="645" spans="2:15" ht="18" hidden="1" x14ac:dyDescent="0.25">
      <c r="B645" s="13"/>
      <c r="C645" s="68" t="s">
        <v>309</v>
      </c>
      <c r="D645" s="64"/>
      <c r="E645" s="69">
        <v>40100021</v>
      </c>
      <c r="F645" s="43"/>
      <c r="G645" s="44"/>
      <c r="H645" s="44"/>
      <c r="I645" s="45"/>
      <c r="J645" s="54"/>
      <c r="K645" s="54"/>
      <c r="L645" s="54"/>
      <c r="M645" s="54"/>
      <c r="N645" s="54"/>
      <c r="O645" s="54"/>
    </row>
    <row r="646" spans="2:15" ht="18" hidden="1" x14ac:dyDescent="0.25">
      <c r="B646" s="13"/>
      <c r="C646" s="68" t="s">
        <v>310</v>
      </c>
      <c r="D646" s="64"/>
      <c r="E646" s="69">
        <v>40100022</v>
      </c>
      <c r="F646" s="43"/>
      <c r="G646" s="44"/>
      <c r="H646" s="44"/>
      <c r="I646" s="45"/>
      <c r="J646" s="54"/>
      <c r="K646" s="54"/>
      <c r="L646" s="54"/>
      <c r="M646" s="54"/>
      <c r="N646" s="54"/>
      <c r="O646" s="54"/>
    </row>
    <row r="647" spans="2:15" ht="18" hidden="1" x14ac:dyDescent="0.25">
      <c r="B647" s="13"/>
      <c r="C647" s="68" t="s">
        <v>311</v>
      </c>
      <c r="D647" s="64"/>
      <c r="E647" s="69">
        <v>40100023</v>
      </c>
      <c r="F647" s="43"/>
      <c r="G647" s="44"/>
      <c r="H647" s="44"/>
      <c r="I647" s="45"/>
      <c r="J647" s="54"/>
      <c r="K647" s="54"/>
      <c r="L647" s="54"/>
      <c r="M647" s="54"/>
      <c r="N647" s="54"/>
      <c r="O647" s="54"/>
    </row>
    <row r="648" spans="2:15" ht="18" hidden="1" x14ac:dyDescent="0.25">
      <c r="B648" s="13"/>
      <c r="C648" s="68" t="s">
        <v>312</v>
      </c>
      <c r="D648" s="64"/>
      <c r="E648" s="69">
        <v>40100024</v>
      </c>
      <c r="F648" s="43"/>
      <c r="G648" s="44"/>
      <c r="H648" s="44"/>
      <c r="I648" s="45"/>
      <c r="J648" s="54"/>
      <c r="K648" s="54"/>
      <c r="L648" s="54"/>
      <c r="M648" s="54"/>
      <c r="N648" s="54"/>
      <c r="O648" s="54"/>
    </row>
    <row r="649" spans="2:15" ht="18" hidden="1" x14ac:dyDescent="0.25">
      <c r="B649" s="13"/>
      <c r="C649" s="68" t="s">
        <v>313</v>
      </c>
      <c r="D649" s="64"/>
      <c r="E649" s="69">
        <v>40100025</v>
      </c>
      <c r="F649" s="43"/>
      <c r="G649" s="44"/>
      <c r="H649" s="44"/>
      <c r="I649" s="45"/>
      <c r="J649" s="54"/>
      <c r="K649" s="54"/>
      <c r="L649" s="54"/>
      <c r="M649" s="54"/>
      <c r="N649" s="54"/>
      <c r="O649" s="54"/>
    </row>
    <row r="650" spans="2:15" ht="18" x14ac:dyDescent="0.25">
      <c r="B650" s="13"/>
      <c r="C650" s="63" t="s">
        <v>332</v>
      </c>
      <c r="D650" s="64"/>
      <c r="E650" s="65">
        <v>404</v>
      </c>
      <c r="F650" s="40">
        <f t="shared" ref="F650:I650" si="42">SUM(F651:F675)</f>
        <v>163</v>
      </c>
      <c r="G650" s="41">
        <f t="shared" si="42"/>
        <v>53</v>
      </c>
      <c r="H650" s="41">
        <f t="shared" si="42"/>
        <v>2</v>
      </c>
      <c r="I650" s="42">
        <f t="shared" si="42"/>
        <v>0</v>
      </c>
      <c r="J650" s="54"/>
      <c r="K650" s="54"/>
      <c r="L650" s="54"/>
      <c r="M650" s="54"/>
      <c r="N650" s="54"/>
      <c r="O650" s="54"/>
    </row>
    <row r="651" spans="2:15" ht="18" hidden="1" x14ac:dyDescent="0.25">
      <c r="B651" s="13"/>
      <c r="C651" s="81" t="s">
        <v>289</v>
      </c>
      <c r="D651" s="64"/>
      <c r="E651" s="69">
        <v>40400001</v>
      </c>
      <c r="F651" s="43"/>
      <c r="G651" s="44"/>
      <c r="H651" s="44"/>
      <c r="I651" s="45"/>
      <c r="J651" s="54"/>
      <c r="K651" s="54"/>
      <c r="L651" s="54"/>
      <c r="M651" s="54"/>
      <c r="N651" s="54"/>
      <c r="O651" s="54"/>
    </row>
    <row r="652" spans="2:15" ht="18" hidden="1" x14ac:dyDescent="0.25">
      <c r="B652" s="13"/>
      <c r="C652" s="81" t="s">
        <v>290</v>
      </c>
      <c r="D652" s="64"/>
      <c r="E652" s="69">
        <v>40400002</v>
      </c>
      <c r="F652" s="43"/>
      <c r="G652" s="44"/>
      <c r="H652" s="44"/>
      <c r="I652" s="45"/>
      <c r="J652" s="54"/>
      <c r="K652" s="54"/>
      <c r="L652" s="54"/>
      <c r="M652" s="54"/>
      <c r="N652" s="54"/>
      <c r="O652" s="54"/>
    </row>
    <row r="653" spans="2:15" ht="18" hidden="1" x14ac:dyDescent="0.25">
      <c r="B653" s="13"/>
      <c r="C653" s="81" t="s">
        <v>291</v>
      </c>
      <c r="D653" s="64"/>
      <c r="E653" s="69">
        <v>40400003</v>
      </c>
      <c r="F653" s="43"/>
      <c r="G653" s="44"/>
      <c r="H653" s="44"/>
      <c r="I653" s="45"/>
      <c r="J653" s="54"/>
      <c r="K653" s="54"/>
      <c r="L653" s="54"/>
      <c r="M653" s="54"/>
      <c r="N653" s="54"/>
      <c r="O653" s="54"/>
    </row>
    <row r="654" spans="2:15" ht="18" x14ac:dyDescent="0.25">
      <c r="B654" s="13"/>
      <c r="C654" s="68" t="s">
        <v>292</v>
      </c>
      <c r="D654" s="64"/>
      <c r="E654" s="69">
        <v>40400004</v>
      </c>
      <c r="F654" s="43">
        <v>64</v>
      </c>
      <c r="G654" s="44">
        <v>27</v>
      </c>
      <c r="H654" s="44">
        <v>2</v>
      </c>
      <c r="I654" s="45"/>
      <c r="J654" s="54"/>
      <c r="K654" s="54"/>
      <c r="L654" s="54"/>
      <c r="M654" s="54"/>
      <c r="N654" s="54"/>
      <c r="O654" s="54"/>
    </row>
    <row r="655" spans="2:15" ht="18" x14ac:dyDescent="0.25">
      <c r="B655" s="13"/>
      <c r="C655" s="68" t="s">
        <v>293</v>
      </c>
      <c r="D655" s="64"/>
      <c r="E655" s="69">
        <v>40400005</v>
      </c>
      <c r="F655" s="43">
        <v>93</v>
      </c>
      <c r="G655" s="44">
        <v>25</v>
      </c>
      <c r="H655" s="44"/>
      <c r="I655" s="45"/>
      <c r="J655" s="54"/>
      <c r="K655" s="54"/>
      <c r="L655" s="54"/>
      <c r="M655" s="54"/>
      <c r="N655" s="54"/>
      <c r="O655" s="54"/>
    </row>
    <row r="656" spans="2:15" ht="18" hidden="1" x14ac:dyDescent="0.25">
      <c r="B656" s="13"/>
      <c r="C656" s="68" t="s">
        <v>316</v>
      </c>
      <c r="D656" s="64"/>
      <c r="E656" s="69">
        <v>40400006</v>
      </c>
      <c r="F656" s="43"/>
      <c r="G656" s="44"/>
      <c r="H656" s="44"/>
      <c r="I656" s="45"/>
      <c r="J656" s="54"/>
      <c r="K656" s="54"/>
      <c r="L656" s="54"/>
      <c r="M656" s="54"/>
      <c r="N656" s="54"/>
      <c r="O656" s="54"/>
    </row>
    <row r="657" spans="2:15" ht="18" hidden="1" x14ac:dyDescent="0.25">
      <c r="B657" s="13"/>
      <c r="C657" s="68" t="s">
        <v>295</v>
      </c>
      <c r="D657" s="64"/>
      <c r="E657" s="69">
        <v>40400007</v>
      </c>
      <c r="F657" s="43"/>
      <c r="G657" s="44"/>
      <c r="H657" s="44"/>
      <c r="I657" s="45"/>
      <c r="J657" s="54"/>
      <c r="K657" s="54"/>
      <c r="L657" s="54"/>
      <c r="M657" s="54"/>
      <c r="N657" s="54"/>
      <c r="O657" s="54"/>
    </row>
    <row r="658" spans="2:15" ht="18" hidden="1" x14ac:dyDescent="0.25">
      <c r="B658" s="13"/>
      <c r="C658" s="68" t="s">
        <v>294</v>
      </c>
      <c r="D658" s="64"/>
      <c r="E658" s="69">
        <v>40400008</v>
      </c>
      <c r="F658" s="43"/>
      <c r="G658" s="44"/>
      <c r="H658" s="44"/>
      <c r="I658" s="45"/>
      <c r="J658" s="54"/>
      <c r="K658" s="54"/>
      <c r="L658" s="54"/>
      <c r="M658" s="54"/>
      <c r="N658" s="54"/>
      <c r="O658" s="54"/>
    </row>
    <row r="659" spans="2:15" ht="18" hidden="1" x14ac:dyDescent="0.25">
      <c r="B659" s="13"/>
      <c r="C659" s="68" t="s">
        <v>296</v>
      </c>
      <c r="D659" s="64"/>
      <c r="E659" s="69">
        <v>40400009</v>
      </c>
      <c r="F659" s="43"/>
      <c r="G659" s="44"/>
      <c r="H659" s="44"/>
      <c r="I659" s="45"/>
      <c r="J659" s="54"/>
      <c r="K659" s="54"/>
      <c r="L659" s="54"/>
      <c r="M659" s="54"/>
      <c r="N659" s="54"/>
      <c r="O659" s="54"/>
    </row>
    <row r="660" spans="2:15" ht="18" hidden="1" x14ac:dyDescent="0.25">
      <c r="B660" s="13"/>
      <c r="C660" s="68" t="s">
        <v>297</v>
      </c>
      <c r="D660" s="64"/>
      <c r="E660" s="69">
        <v>40400010</v>
      </c>
      <c r="F660" s="43"/>
      <c r="G660" s="44"/>
      <c r="H660" s="44"/>
      <c r="I660" s="45"/>
      <c r="J660" s="54"/>
      <c r="K660" s="54"/>
      <c r="L660" s="54"/>
      <c r="M660" s="54"/>
      <c r="N660" s="54"/>
      <c r="O660" s="54"/>
    </row>
    <row r="661" spans="2:15" ht="18" x14ac:dyDescent="0.25">
      <c r="B661" s="13"/>
      <c r="C661" s="68" t="s">
        <v>298</v>
      </c>
      <c r="D661" s="64"/>
      <c r="E661" s="69">
        <v>40400011</v>
      </c>
      <c r="F661" s="43">
        <v>4</v>
      </c>
      <c r="G661" s="44">
        <v>1</v>
      </c>
      <c r="H661" s="44"/>
      <c r="I661" s="45"/>
      <c r="J661" s="54"/>
      <c r="K661" s="54"/>
      <c r="L661" s="54"/>
      <c r="M661" s="54"/>
      <c r="N661" s="54"/>
      <c r="O661" s="54"/>
    </row>
    <row r="662" spans="2:15" ht="18" hidden="1" x14ac:dyDescent="0.25">
      <c r="B662" s="13"/>
      <c r="C662" s="68" t="s">
        <v>300</v>
      </c>
      <c r="D662" s="64"/>
      <c r="E662" s="69">
        <v>40400012</v>
      </c>
      <c r="F662" s="43"/>
      <c r="G662" s="44"/>
      <c r="H662" s="44"/>
      <c r="I662" s="45"/>
      <c r="J662" s="54"/>
      <c r="K662" s="54"/>
      <c r="L662" s="54"/>
      <c r="M662" s="54"/>
      <c r="N662" s="54"/>
      <c r="O662" s="54"/>
    </row>
    <row r="663" spans="2:15" ht="18" hidden="1" x14ac:dyDescent="0.25">
      <c r="B663" s="13"/>
      <c r="C663" s="68" t="s">
        <v>301</v>
      </c>
      <c r="D663" s="64"/>
      <c r="E663" s="69">
        <v>40400013</v>
      </c>
      <c r="F663" s="43"/>
      <c r="G663" s="44"/>
      <c r="H663" s="44"/>
      <c r="I663" s="45"/>
      <c r="J663" s="54"/>
      <c r="K663" s="54"/>
      <c r="L663" s="54"/>
      <c r="M663" s="54"/>
      <c r="N663" s="54"/>
      <c r="O663" s="54"/>
    </row>
    <row r="664" spans="2:15" ht="18.75" thickBot="1" x14ac:dyDescent="0.3">
      <c r="B664" s="13"/>
      <c r="C664" s="68" t="s">
        <v>302</v>
      </c>
      <c r="D664" s="64"/>
      <c r="E664" s="69">
        <v>40400014</v>
      </c>
      <c r="F664" s="43">
        <v>2</v>
      </c>
      <c r="G664" s="44"/>
      <c r="H664" s="44"/>
      <c r="I664" s="45"/>
      <c r="J664" s="54"/>
      <c r="K664" s="54"/>
      <c r="L664" s="54"/>
      <c r="M664" s="54"/>
      <c r="N664" s="54"/>
      <c r="O664" s="54"/>
    </row>
    <row r="665" spans="2:15" ht="18.75" hidden="1" thickBot="1" x14ac:dyDescent="0.3">
      <c r="B665" s="13"/>
      <c r="C665" s="68" t="s">
        <v>331</v>
      </c>
      <c r="D665" s="64"/>
      <c r="E665" s="69">
        <v>40400015</v>
      </c>
      <c r="F665" s="43"/>
      <c r="G665" s="44"/>
      <c r="H665" s="44"/>
      <c r="I665" s="45"/>
      <c r="J665" s="54"/>
      <c r="K665" s="54"/>
      <c r="L665" s="54"/>
      <c r="M665" s="54"/>
      <c r="N665" s="54"/>
      <c r="O665" s="54"/>
    </row>
    <row r="666" spans="2:15" ht="18.75" hidden="1" thickBot="1" x14ac:dyDescent="0.3">
      <c r="B666" s="13"/>
      <c r="C666" s="68" t="s">
        <v>304</v>
      </c>
      <c r="D666" s="64"/>
      <c r="E666" s="69">
        <v>40400016</v>
      </c>
      <c r="F666" s="43"/>
      <c r="G666" s="44"/>
      <c r="H666" s="44"/>
      <c r="I666" s="45"/>
      <c r="J666" s="54"/>
      <c r="K666" s="54"/>
      <c r="L666" s="54"/>
      <c r="M666" s="54"/>
      <c r="N666" s="54"/>
      <c r="O666" s="54"/>
    </row>
    <row r="667" spans="2:15" ht="18.75" hidden="1" thickBot="1" x14ac:dyDescent="0.3">
      <c r="B667" s="13"/>
      <c r="C667" s="68" t="s">
        <v>305</v>
      </c>
      <c r="D667" s="64"/>
      <c r="E667" s="69">
        <v>40400017</v>
      </c>
      <c r="F667" s="43"/>
      <c r="G667" s="44"/>
      <c r="H667" s="44"/>
      <c r="I667" s="45"/>
      <c r="J667" s="54"/>
      <c r="K667" s="54"/>
      <c r="L667" s="54"/>
      <c r="M667" s="54"/>
      <c r="N667" s="54"/>
      <c r="O667" s="54"/>
    </row>
    <row r="668" spans="2:15" ht="18.75" hidden="1" thickBot="1" x14ac:dyDescent="0.3">
      <c r="B668" s="13"/>
      <c r="C668" s="68" t="s">
        <v>306</v>
      </c>
      <c r="D668" s="64"/>
      <c r="E668" s="69">
        <v>40400018</v>
      </c>
      <c r="F668" s="43"/>
      <c r="G668" s="44"/>
      <c r="H668" s="44"/>
      <c r="I668" s="45"/>
      <c r="J668" s="54"/>
      <c r="K668" s="54"/>
      <c r="L668" s="54"/>
      <c r="M668" s="54"/>
      <c r="N668" s="54"/>
      <c r="O668" s="54"/>
    </row>
    <row r="669" spans="2:15" ht="18.75" hidden="1" thickBot="1" x14ac:dyDescent="0.3">
      <c r="B669" s="13"/>
      <c r="C669" s="68" t="s">
        <v>307</v>
      </c>
      <c r="D669" s="64"/>
      <c r="E669" s="69">
        <v>40400019</v>
      </c>
      <c r="F669" s="43"/>
      <c r="G669" s="44"/>
      <c r="H669" s="44"/>
      <c r="I669" s="45"/>
      <c r="J669" s="54"/>
      <c r="K669" s="54"/>
      <c r="L669" s="54"/>
      <c r="M669" s="54"/>
      <c r="N669" s="54"/>
      <c r="O669" s="54"/>
    </row>
    <row r="670" spans="2:15" ht="18.75" hidden="1" thickBot="1" x14ac:dyDescent="0.3">
      <c r="B670" s="13"/>
      <c r="C670" s="68" t="s">
        <v>308</v>
      </c>
      <c r="D670" s="64"/>
      <c r="E670" s="69">
        <v>40400020</v>
      </c>
      <c r="F670" s="43"/>
      <c r="G670" s="44"/>
      <c r="H670" s="44"/>
      <c r="I670" s="45"/>
      <c r="J670" s="54"/>
      <c r="K670" s="54"/>
      <c r="L670" s="54"/>
      <c r="M670" s="54"/>
      <c r="N670" s="54"/>
      <c r="O670" s="54"/>
    </row>
    <row r="671" spans="2:15" ht="18.75" hidden="1" thickBot="1" x14ac:dyDescent="0.3">
      <c r="B671" s="13"/>
      <c r="C671" s="68" t="s">
        <v>309</v>
      </c>
      <c r="D671" s="64"/>
      <c r="E671" s="69">
        <v>40400021</v>
      </c>
      <c r="F671" s="43"/>
      <c r="G671" s="44"/>
      <c r="H671" s="44"/>
      <c r="I671" s="45"/>
      <c r="J671" s="54"/>
      <c r="K671" s="54"/>
      <c r="L671" s="54"/>
      <c r="M671" s="54"/>
      <c r="N671" s="54"/>
      <c r="O671" s="54"/>
    </row>
    <row r="672" spans="2:15" ht="18.75" hidden="1" thickBot="1" x14ac:dyDescent="0.3">
      <c r="B672" s="13"/>
      <c r="C672" s="68" t="s">
        <v>310</v>
      </c>
      <c r="D672" s="64"/>
      <c r="E672" s="69">
        <v>40400022</v>
      </c>
      <c r="F672" s="43"/>
      <c r="G672" s="44"/>
      <c r="H672" s="44"/>
      <c r="I672" s="45"/>
      <c r="J672" s="54"/>
      <c r="K672" s="54"/>
      <c r="L672" s="54"/>
      <c r="M672" s="54"/>
      <c r="N672" s="54"/>
      <c r="O672" s="54"/>
    </row>
    <row r="673" spans="2:15" ht="18.75" hidden="1" thickBot="1" x14ac:dyDescent="0.3">
      <c r="B673" s="13"/>
      <c r="C673" s="68" t="s">
        <v>311</v>
      </c>
      <c r="D673" s="64"/>
      <c r="E673" s="69">
        <v>40400023</v>
      </c>
      <c r="F673" s="43"/>
      <c r="G673" s="44"/>
      <c r="H673" s="44"/>
      <c r="I673" s="45"/>
      <c r="J673" s="51"/>
      <c r="K673" s="51"/>
      <c r="L673" s="51"/>
      <c r="M673" s="51"/>
      <c r="N673" s="51"/>
      <c r="O673" s="51"/>
    </row>
    <row r="674" spans="2:15" ht="18.75" hidden="1" thickBot="1" x14ac:dyDescent="0.3">
      <c r="B674" s="13"/>
      <c r="C674" s="68" t="s">
        <v>312</v>
      </c>
      <c r="D674" s="64"/>
      <c r="E674" s="69">
        <v>40400024</v>
      </c>
      <c r="F674" s="43"/>
      <c r="G674" s="44"/>
      <c r="H674" s="44"/>
      <c r="I674" s="45"/>
      <c r="J674" s="51"/>
      <c r="K674" s="51"/>
      <c r="L674" s="51"/>
      <c r="M674" s="51"/>
      <c r="N674" s="51"/>
      <c r="O674" s="51"/>
    </row>
    <row r="675" spans="2:15" ht="18.75" hidden="1" thickBot="1" x14ac:dyDescent="0.3">
      <c r="B675" s="6"/>
      <c r="C675" s="86" t="s">
        <v>313</v>
      </c>
      <c r="D675" s="71"/>
      <c r="E675" s="87">
        <v>40400025</v>
      </c>
      <c r="F675" s="46"/>
      <c r="G675" s="48"/>
      <c r="H675" s="48"/>
      <c r="I675" s="49"/>
      <c r="J675" s="51"/>
      <c r="K675" s="51"/>
      <c r="L675" s="51"/>
      <c r="M675" s="51"/>
      <c r="N675" s="51"/>
      <c r="O675" s="51"/>
    </row>
    <row r="676" spans="2:15" x14ac:dyDescent="0.25">
      <c r="B676" s="1"/>
      <c r="C676" s="76"/>
      <c r="D676" s="76"/>
      <c r="E676" s="76"/>
      <c r="F676" s="76"/>
      <c r="G676" s="76"/>
      <c r="H676" s="76"/>
      <c r="I676" s="76"/>
      <c r="J676" s="51"/>
      <c r="K676" s="51"/>
      <c r="L676" s="51"/>
      <c r="M676" s="51"/>
      <c r="N676" s="51"/>
      <c r="O676" s="51"/>
    </row>
    <row r="677" spans="2:15" x14ac:dyDescent="0.25">
      <c r="B677" s="25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</row>
    <row r="678" spans="2:15" x14ac:dyDescent="0.25"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</row>
    <row r="679" spans="2:15" ht="26.1" customHeight="1" x14ac:dyDescent="0.25">
      <c r="B679" s="25"/>
      <c r="C679" s="104" t="s">
        <v>333</v>
      </c>
      <c r="D679" s="104"/>
      <c r="E679" s="104"/>
      <c r="F679" s="104"/>
      <c r="G679" s="104"/>
      <c r="H679" s="104"/>
      <c r="I679" s="104"/>
      <c r="J679" s="104"/>
      <c r="K679" s="104"/>
      <c r="L679" s="104"/>
      <c r="M679" s="104"/>
      <c r="N679" s="104"/>
      <c r="O679" s="104"/>
    </row>
    <row r="680" spans="2:15" s="8" customFormat="1" ht="8.25" x14ac:dyDescent="0.25"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</row>
    <row r="681" spans="2:15" s="8" customFormat="1" ht="8.25" x14ac:dyDescent="0.25"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</row>
    <row r="682" spans="2:15" s="8" customFormat="1" ht="9" thickBot="1" x14ac:dyDescent="0.3"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</row>
    <row r="683" spans="2:15" s="9" customFormat="1" ht="63.75" thickBot="1" x14ac:dyDescent="0.3">
      <c r="B683" s="2"/>
      <c r="C683" s="56" t="s">
        <v>334</v>
      </c>
      <c r="D683" s="56"/>
      <c r="E683" s="56" t="s">
        <v>26</v>
      </c>
      <c r="F683" s="56" t="s">
        <v>335</v>
      </c>
      <c r="G683" s="56" t="s">
        <v>40</v>
      </c>
      <c r="H683" s="56" t="s">
        <v>43</v>
      </c>
      <c r="I683" s="56" t="s">
        <v>46</v>
      </c>
      <c r="J683" s="77"/>
      <c r="K683" s="77"/>
      <c r="L683" s="77"/>
      <c r="M683" s="77"/>
      <c r="N683" s="77"/>
      <c r="O683" s="77"/>
    </row>
    <row r="684" spans="2:15" s="7" customFormat="1" ht="12.75" thickBot="1" x14ac:dyDescent="0.3">
      <c r="B684" s="3"/>
      <c r="C684" s="57"/>
      <c r="D684" s="57"/>
      <c r="E684" s="57"/>
      <c r="F684" s="57" t="s">
        <v>28</v>
      </c>
      <c r="G684" s="57" t="s">
        <v>33</v>
      </c>
      <c r="H684" s="57" t="s">
        <v>36</v>
      </c>
      <c r="I684" s="57" t="s">
        <v>39</v>
      </c>
      <c r="J684" s="78"/>
      <c r="K684" s="78"/>
      <c r="L684" s="78"/>
      <c r="M684" s="78"/>
      <c r="N684" s="78"/>
      <c r="O684" s="78"/>
    </row>
    <row r="685" spans="2:15" ht="18" x14ac:dyDescent="0.25">
      <c r="B685" s="5"/>
      <c r="C685" s="58" t="s">
        <v>336</v>
      </c>
      <c r="D685" s="59"/>
      <c r="E685" s="60">
        <v>501</v>
      </c>
      <c r="F685" s="37">
        <f t="shared" ref="F685:I685" si="43">SUM(F686:F711)</f>
        <v>1775</v>
      </c>
      <c r="G685" s="38">
        <f t="shared" si="43"/>
        <v>426</v>
      </c>
      <c r="H685" s="38">
        <f t="shared" si="43"/>
        <v>13</v>
      </c>
      <c r="I685" s="39">
        <f t="shared" si="43"/>
        <v>48</v>
      </c>
      <c r="J685" s="51"/>
      <c r="K685" s="51"/>
      <c r="L685" s="51"/>
      <c r="M685" s="51"/>
      <c r="N685" s="51"/>
      <c r="O685" s="51"/>
    </row>
    <row r="686" spans="2:15" ht="18" hidden="1" x14ac:dyDescent="0.25">
      <c r="B686" s="13"/>
      <c r="C686" s="81" t="s">
        <v>289</v>
      </c>
      <c r="D686" s="64"/>
      <c r="E686" s="69">
        <v>50100001</v>
      </c>
      <c r="F686" s="43"/>
      <c r="G686" s="44"/>
      <c r="H686" s="44"/>
      <c r="I686" s="45"/>
      <c r="J686" s="51"/>
      <c r="K686" s="51"/>
      <c r="L686" s="51"/>
      <c r="M686" s="51"/>
      <c r="N686" s="51"/>
      <c r="O686" s="51"/>
    </row>
    <row r="687" spans="2:15" ht="18" hidden="1" x14ac:dyDescent="0.25">
      <c r="B687" s="13"/>
      <c r="C687" s="81" t="s">
        <v>290</v>
      </c>
      <c r="D687" s="64"/>
      <c r="E687" s="69">
        <v>50100002</v>
      </c>
      <c r="F687" s="43"/>
      <c r="G687" s="44"/>
      <c r="H687" s="44"/>
      <c r="I687" s="45"/>
      <c r="J687" s="51"/>
      <c r="K687" s="51"/>
      <c r="L687" s="51"/>
      <c r="M687" s="51"/>
      <c r="N687" s="51"/>
      <c r="O687" s="51"/>
    </row>
    <row r="688" spans="2:15" ht="18" hidden="1" x14ac:dyDescent="0.25">
      <c r="B688" s="13"/>
      <c r="C688" s="81" t="s">
        <v>291</v>
      </c>
      <c r="D688" s="64"/>
      <c r="E688" s="69">
        <v>50100003</v>
      </c>
      <c r="F688" s="43"/>
      <c r="G688" s="44"/>
      <c r="H688" s="44"/>
      <c r="I688" s="45"/>
      <c r="J688" s="51"/>
      <c r="K688" s="51"/>
      <c r="L688" s="51"/>
      <c r="M688" s="51"/>
      <c r="N688" s="51"/>
      <c r="O688" s="51"/>
    </row>
    <row r="689" spans="2:15" ht="18" x14ac:dyDescent="0.25">
      <c r="B689" s="13"/>
      <c r="C689" s="68" t="s">
        <v>292</v>
      </c>
      <c r="D689" s="64"/>
      <c r="E689" s="69">
        <v>50100004</v>
      </c>
      <c r="F689" s="43">
        <v>175</v>
      </c>
      <c r="G689" s="44">
        <v>63</v>
      </c>
      <c r="H689" s="44"/>
      <c r="I689" s="45"/>
      <c r="J689" s="54"/>
      <c r="K689" s="54"/>
      <c r="L689" s="54"/>
      <c r="M689" s="54"/>
      <c r="N689" s="54"/>
      <c r="O689" s="54"/>
    </row>
    <row r="690" spans="2:15" ht="18" x14ac:dyDescent="0.25">
      <c r="B690" s="13"/>
      <c r="C690" s="68" t="s">
        <v>293</v>
      </c>
      <c r="D690" s="64"/>
      <c r="E690" s="69">
        <v>50100005</v>
      </c>
      <c r="F690" s="43">
        <v>1582</v>
      </c>
      <c r="G690" s="44">
        <v>357</v>
      </c>
      <c r="H690" s="44">
        <v>13</v>
      </c>
      <c r="I690" s="45">
        <v>48</v>
      </c>
      <c r="J690" s="54"/>
      <c r="K690" s="54"/>
      <c r="L690" s="54"/>
      <c r="M690" s="54"/>
      <c r="N690" s="54"/>
      <c r="O690" s="54"/>
    </row>
    <row r="691" spans="2:15" ht="18" hidden="1" x14ac:dyDescent="0.25">
      <c r="B691" s="13"/>
      <c r="C691" s="68" t="s">
        <v>316</v>
      </c>
      <c r="D691" s="64"/>
      <c r="E691" s="69">
        <v>50100006</v>
      </c>
      <c r="F691" s="43"/>
      <c r="G691" s="44"/>
      <c r="H691" s="44"/>
      <c r="I691" s="45"/>
      <c r="J691" s="54"/>
      <c r="K691" s="54"/>
      <c r="L691" s="54"/>
      <c r="M691" s="54"/>
      <c r="N691" s="54"/>
      <c r="O691" s="54"/>
    </row>
    <row r="692" spans="2:15" ht="18" hidden="1" x14ac:dyDescent="0.25">
      <c r="B692" s="13"/>
      <c r="C692" s="68" t="s">
        <v>295</v>
      </c>
      <c r="D692" s="64"/>
      <c r="E692" s="69">
        <v>50100007</v>
      </c>
      <c r="F692" s="43"/>
      <c r="G692" s="44"/>
      <c r="H692" s="44"/>
      <c r="I692" s="45"/>
      <c r="J692" s="54"/>
      <c r="K692" s="54"/>
      <c r="L692" s="54"/>
      <c r="M692" s="54"/>
      <c r="N692" s="54"/>
      <c r="O692" s="54"/>
    </row>
    <row r="693" spans="2:15" ht="18" hidden="1" x14ac:dyDescent="0.25">
      <c r="B693" s="13"/>
      <c r="C693" s="68" t="s">
        <v>294</v>
      </c>
      <c r="D693" s="64"/>
      <c r="E693" s="69">
        <v>50100008</v>
      </c>
      <c r="F693" s="43"/>
      <c r="G693" s="44"/>
      <c r="H693" s="44"/>
      <c r="I693" s="45"/>
      <c r="J693" s="54"/>
      <c r="K693" s="54"/>
      <c r="L693" s="54"/>
      <c r="M693" s="54"/>
      <c r="N693" s="54"/>
      <c r="O693" s="54"/>
    </row>
    <row r="694" spans="2:15" ht="18" hidden="1" x14ac:dyDescent="0.25">
      <c r="B694" s="13"/>
      <c r="C694" s="68" t="s">
        <v>337</v>
      </c>
      <c r="D694" s="64"/>
      <c r="E694" s="69">
        <v>50100009</v>
      </c>
      <c r="F694" s="43"/>
      <c r="G694" s="44"/>
      <c r="H694" s="44"/>
      <c r="I694" s="45"/>
      <c r="J694" s="54"/>
      <c r="K694" s="54"/>
      <c r="L694" s="54"/>
      <c r="M694" s="54"/>
      <c r="N694" s="54"/>
      <c r="O694" s="54"/>
    </row>
    <row r="695" spans="2:15" ht="18" hidden="1" x14ac:dyDescent="0.25">
      <c r="B695" s="13"/>
      <c r="C695" s="68" t="s">
        <v>296</v>
      </c>
      <c r="D695" s="64"/>
      <c r="E695" s="69">
        <v>50100010</v>
      </c>
      <c r="F695" s="43"/>
      <c r="G695" s="44"/>
      <c r="H695" s="44"/>
      <c r="I695" s="45"/>
      <c r="J695" s="54"/>
      <c r="K695" s="54"/>
      <c r="L695" s="54"/>
      <c r="M695" s="54"/>
      <c r="N695" s="54"/>
      <c r="O695" s="54"/>
    </row>
    <row r="696" spans="2:15" ht="18" hidden="1" x14ac:dyDescent="0.25">
      <c r="B696" s="13"/>
      <c r="C696" s="68" t="s">
        <v>297</v>
      </c>
      <c r="D696" s="64"/>
      <c r="E696" s="69">
        <v>50100011</v>
      </c>
      <c r="F696" s="43"/>
      <c r="G696" s="44"/>
      <c r="H696" s="44"/>
      <c r="I696" s="45"/>
      <c r="J696" s="54"/>
      <c r="K696" s="54"/>
      <c r="L696" s="54"/>
      <c r="M696" s="54"/>
      <c r="N696" s="54"/>
      <c r="O696" s="54"/>
    </row>
    <row r="697" spans="2:15" ht="18" x14ac:dyDescent="0.25">
      <c r="B697" s="13"/>
      <c r="C697" s="68" t="s">
        <v>298</v>
      </c>
      <c r="D697" s="64"/>
      <c r="E697" s="69">
        <v>50100012</v>
      </c>
      <c r="F697" s="43">
        <v>12</v>
      </c>
      <c r="G697" s="44">
        <v>6</v>
      </c>
      <c r="H697" s="44"/>
      <c r="I697" s="45"/>
      <c r="J697" s="54"/>
      <c r="K697" s="54"/>
      <c r="L697" s="54"/>
      <c r="M697" s="54"/>
      <c r="N697" s="54"/>
      <c r="O697" s="54"/>
    </row>
    <row r="698" spans="2:15" ht="18" hidden="1" x14ac:dyDescent="0.25">
      <c r="B698" s="13"/>
      <c r="C698" s="68" t="s">
        <v>300</v>
      </c>
      <c r="D698" s="64"/>
      <c r="E698" s="69">
        <v>50100013</v>
      </c>
      <c r="F698" s="43"/>
      <c r="G698" s="44"/>
      <c r="H698" s="44"/>
      <c r="I698" s="45"/>
      <c r="J698" s="54"/>
      <c r="K698" s="54"/>
      <c r="L698" s="54"/>
      <c r="M698" s="54"/>
      <c r="N698" s="54"/>
      <c r="O698" s="54"/>
    </row>
    <row r="699" spans="2:15" ht="18" hidden="1" x14ac:dyDescent="0.25">
      <c r="B699" s="13"/>
      <c r="C699" s="68" t="s">
        <v>301</v>
      </c>
      <c r="D699" s="64"/>
      <c r="E699" s="69">
        <v>50100014</v>
      </c>
      <c r="F699" s="43"/>
      <c r="G699" s="44"/>
      <c r="H699" s="44"/>
      <c r="I699" s="45"/>
      <c r="J699" s="54"/>
      <c r="K699" s="54"/>
      <c r="L699" s="54"/>
      <c r="M699" s="54"/>
      <c r="N699" s="54"/>
      <c r="O699" s="54"/>
    </row>
    <row r="700" spans="2:15" ht="18" x14ac:dyDescent="0.25">
      <c r="B700" s="13"/>
      <c r="C700" s="68" t="s">
        <v>302</v>
      </c>
      <c r="D700" s="64"/>
      <c r="E700" s="69">
        <v>50100015</v>
      </c>
      <c r="F700" s="43">
        <v>6</v>
      </c>
      <c r="G700" s="44"/>
      <c r="H700" s="44"/>
      <c r="I700" s="45"/>
      <c r="J700" s="54"/>
      <c r="K700" s="54"/>
      <c r="L700" s="54"/>
      <c r="M700" s="54"/>
      <c r="N700" s="54"/>
      <c r="O700" s="54"/>
    </row>
    <row r="701" spans="2:15" ht="18" hidden="1" x14ac:dyDescent="0.25">
      <c r="B701" s="13"/>
      <c r="C701" s="68" t="s">
        <v>331</v>
      </c>
      <c r="D701" s="64"/>
      <c r="E701" s="69">
        <v>50100016</v>
      </c>
      <c r="F701" s="43"/>
      <c r="G701" s="44"/>
      <c r="H701" s="44"/>
      <c r="I701" s="45"/>
      <c r="J701" s="54"/>
      <c r="K701" s="54"/>
      <c r="L701" s="54"/>
      <c r="M701" s="54"/>
      <c r="N701" s="54"/>
      <c r="O701" s="54"/>
    </row>
    <row r="702" spans="2:15" ht="18" hidden="1" x14ac:dyDescent="0.25">
      <c r="B702" s="13"/>
      <c r="C702" s="68" t="s">
        <v>304</v>
      </c>
      <c r="D702" s="64"/>
      <c r="E702" s="69">
        <v>50100017</v>
      </c>
      <c r="F702" s="43"/>
      <c r="G702" s="44"/>
      <c r="H702" s="44"/>
      <c r="I702" s="45"/>
      <c r="J702" s="54"/>
      <c r="K702" s="54"/>
      <c r="L702" s="54"/>
      <c r="M702" s="54"/>
      <c r="N702" s="54"/>
      <c r="O702" s="54"/>
    </row>
    <row r="703" spans="2:15" ht="18" hidden="1" x14ac:dyDescent="0.25">
      <c r="B703" s="13"/>
      <c r="C703" s="68" t="s">
        <v>305</v>
      </c>
      <c r="D703" s="64"/>
      <c r="E703" s="69">
        <v>50100018</v>
      </c>
      <c r="F703" s="43"/>
      <c r="G703" s="44"/>
      <c r="H703" s="44"/>
      <c r="I703" s="45"/>
      <c r="J703" s="54"/>
      <c r="K703" s="54"/>
      <c r="L703" s="54"/>
      <c r="M703" s="54"/>
      <c r="N703" s="54"/>
      <c r="O703" s="54"/>
    </row>
    <row r="704" spans="2:15" ht="18" hidden="1" x14ac:dyDescent="0.25">
      <c r="B704" s="13"/>
      <c r="C704" s="68" t="s">
        <v>306</v>
      </c>
      <c r="D704" s="64"/>
      <c r="E704" s="69">
        <v>50100019</v>
      </c>
      <c r="F704" s="43"/>
      <c r="G704" s="44"/>
      <c r="H704" s="44"/>
      <c r="I704" s="45"/>
      <c r="J704" s="54"/>
      <c r="K704" s="54"/>
      <c r="L704" s="54"/>
      <c r="M704" s="54"/>
      <c r="N704" s="54"/>
      <c r="O704" s="54"/>
    </row>
    <row r="705" spans="2:15" ht="18" hidden="1" x14ac:dyDescent="0.25">
      <c r="B705" s="13"/>
      <c r="C705" s="68" t="s">
        <v>307</v>
      </c>
      <c r="D705" s="64"/>
      <c r="E705" s="69">
        <v>50100020</v>
      </c>
      <c r="F705" s="43"/>
      <c r="G705" s="44"/>
      <c r="H705" s="44"/>
      <c r="I705" s="45"/>
      <c r="J705" s="54"/>
      <c r="K705" s="54"/>
      <c r="L705" s="54"/>
      <c r="M705" s="54"/>
      <c r="N705" s="54"/>
      <c r="O705" s="54"/>
    </row>
    <row r="706" spans="2:15" ht="18" hidden="1" x14ac:dyDescent="0.25">
      <c r="B706" s="13"/>
      <c r="C706" s="68" t="s">
        <v>308</v>
      </c>
      <c r="D706" s="64"/>
      <c r="E706" s="69">
        <v>50100021</v>
      </c>
      <c r="F706" s="43"/>
      <c r="G706" s="44"/>
      <c r="H706" s="44"/>
      <c r="I706" s="45"/>
      <c r="J706" s="54"/>
      <c r="K706" s="54"/>
      <c r="L706" s="54"/>
      <c r="M706" s="54"/>
      <c r="N706" s="54"/>
      <c r="O706" s="54"/>
    </row>
    <row r="707" spans="2:15" ht="18" hidden="1" x14ac:dyDescent="0.25">
      <c r="B707" s="13"/>
      <c r="C707" s="68" t="s">
        <v>309</v>
      </c>
      <c r="D707" s="64"/>
      <c r="E707" s="69">
        <v>50100022</v>
      </c>
      <c r="F707" s="43"/>
      <c r="G707" s="44"/>
      <c r="H707" s="44"/>
      <c r="I707" s="45"/>
      <c r="J707" s="54"/>
      <c r="K707" s="54"/>
      <c r="L707" s="54"/>
      <c r="M707" s="54"/>
      <c r="N707" s="54"/>
      <c r="O707" s="54"/>
    </row>
    <row r="708" spans="2:15" ht="18" hidden="1" x14ac:dyDescent="0.25">
      <c r="B708" s="13"/>
      <c r="C708" s="68" t="s">
        <v>310</v>
      </c>
      <c r="D708" s="64"/>
      <c r="E708" s="69">
        <v>50100023</v>
      </c>
      <c r="F708" s="43"/>
      <c r="G708" s="44"/>
      <c r="H708" s="44"/>
      <c r="I708" s="45"/>
      <c r="J708" s="54"/>
      <c r="K708" s="54"/>
      <c r="L708" s="54"/>
      <c r="M708" s="54"/>
      <c r="N708" s="54"/>
      <c r="O708" s="54"/>
    </row>
    <row r="709" spans="2:15" ht="18" hidden="1" x14ac:dyDescent="0.25">
      <c r="B709" s="13"/>
      <c r="C709" s="68" t="s">
        <v>311</v>
      </c>
      <c r="D709" s="64"/>
      <c r="E709" s="69">
        <v>50100024</v>
      </c>
      <c r="F709" s="43"/>
      <c r="G709" s="44"/>
      <c r="H709" s="44"/>
      <c r="I709" s="45"/>
      <c r="J709" s="54"/>
      <c r="K709" s="54"/>
      <c r="L709" s="54"/>
      <c r="M709" s="54"/>
      <c r="N709" s="54"/>
      <c r="O709" s="54"/>
    </row>
    <row r="710" spans="2:15" ht="18" hidden="1" x14ac:dyDescent="0.25">
      <c r="B710" s="13"/>
      <c r="C710" s="68" t="s">
        <v>312</v>
      </c>
      <c r="D710" s="64"/>
      <c r="E710" s="69">
        <v>50100025</v>
      </c>
      <c r="F710" s="43"/>
      <c r="G710" s="44"/>
      <c r="H710" s="44"/>
      <c r="I710" s="45"/>
      <c r="J710" s="54"/>
      <c r="K710" s="54"/>
      <c r="L710" s="54"/>
      <c r="M710" s="54"/>
      <c r="N710" s="54"/>
      <c r="O710" s="54"/>
    </row>
    <row r="711" spans="2:15" ht="18" hidden="1" x14ac:dyDescent="0.25">
      <c r="B711" s="13"/>
      <c r="C711" s="68" t="s">
        <v>313</v>
      </c>
      <c r="D711" s="64"/>
      <c r="E711" s="69">
        <v>50100026</v>
      </c>
      <c r="F711" s="43"/>
      <c r="G711" s="44"/>
      <c r="H711" s="44"/>
      <c r="I711" s="45"/>
      <c r="J711" s="54"/>
      <c r="K711" s="54"/>
      <c r="L711" s="54"/>
      <c r="M711" s="54"/>
      <c r="N711" s="54"/>
      <c r="O711" s="54"/>
    </row>
    <row r="712" spans="2:15" ht="18" x14ac:dyDescent="0.25">
      <c r="B712" s="13"/>
      <c r="C712" s="63" t="s">
        <v>338</v>
      </c>
      <c r="D712" s="64"/>
      <c r="E712" s="65">
        <v>502</v>
      </c>
      <c r="F712" s="40">
        <f t="shared" ref="F712:I712" si="44">SUM(F713:F738)</f>
        <v>1815</v>
      </c>
      <c r="G712" s="41">
        <f t="shared" si="44"/>
        <v>0</v>
      </c>
      <c r="H712" s="41">
        <f t="shared" si="44"/>
        <v>0</v>
      </c>
      <c r="I712" s="42">
        <f t="shared" si="44"/>
        <v>0</v>
      </c>
      <c r="J712" s="54"/>
      <c r="K712" s="54"/>
      <c r="L712" s="54"/>
      <c r="M712" s="54"/>
      <c r="N712" s="54"/>
      <c r="O712" s="54"/>
    </row>
    <row r="713" spans="2:15" ht="18" hidden="1" x14ac:dyDescent="0.25">
      <c r="B713" s="13"/>
      <c r="C713" s="81" t="s">
        <v>289</v>
      </c>
      <c r="D713" s="64"/>
      <c r="E713" s="69">
        <v>50200001</v>
      </c>
      <c r="F713" s="43"/>
      <c r="G713" s="44"/>
      <c r="H713" s="44"/>
      <c r="I713" s="45"/>
      <c r="J713" s="54"/>
      <c r="K713" s="54"/>
      <c r="L713" s="54"/>
      <c r="M713" s="54"/>
      <c r="N713" s="54"/>
      <c r="O713" s="54"/>
    </row>
    <row r="714" spans="2:15" ht="18" hidden="1" x14ac:dyDescent="0.25">
      <c r="B714" s="13"/>
      <c r="C714" s="81" t="s">
        <v>290</v>
      </c>
      <c r="D714" s="64"/>
      <c r="E714" s="69">
        <v>50200002</v>
      </c>
      <c r="F714" s="43"/>
      <c r="G714" s="44"/>
      <c r="H714" s="44"/>
      <c r="I714" s="45"/>
      <c r="J714" s="54"/>
      <c r="K714" s="54"/>
      <c r="L714" s="54"/>
      <c r="M714" s="54"/>
      <c r="N714" s="54"/>
      <c r="O714" s="54"/>
    </row>
    <row r="715" spans="2:15" ht="18" hidden="1" x14ac:dyDescent="0.25">
      <c r="B715" s="13"/>
      <c r="C715" s="81" t="s">
        <v>291</v>
      </c>
      <c r="D715" s="64"/>
      <c r="E715" s="69">
        <v>50200003</v>
      </c>
      <c r="F715" s="43"/>
      <c r="G715" s="44"/>
      <c r="H715" s="44"/>
      <c r="I715" s="45"/>
      <c r="J715" s="54"/>
      <c r="K715" s="54"/>
      <c r="L715" s="54"/>
      <c r="M715" s="54"/>
      <c r="N715" s="54"/>
      <c r="O715" s="54"/>
    </row>
    <row r="716" spans="2:15" ht="18" x14ac:dyDescent="0.25">
      <c r="B716" s="13"/>
      <c r="C716" s="68" t="s">
        <v>292</v>
      </c>
      <c r="D716" s="64"/>
      <c r="E716" s="69">
        <v>50200004</v>
      </c>
      <c r="F716" s="43">
        <v>772</v>
      </c>
      <c r="G716" s="44"/>
      <c r="H716" s="44"/>
      <c r="I716" s="45"/>
      <c r="J716" s="54"/>
      <c r="K716" s="54"/>
      <c r="L716" s="54"/>
      <c r="M716" s="54"/>
      <c r="N716" s="54"/>
      <c r="O716" s="54"/>
    </row>
    <row r="717" spans="2:15" ht="18" x14ac:dyDescent="0.25">
      <c r="B717" s="13"/>
      <c r="C717" s="68" t="s">
        <v>293</v>
      </c>
      <c r="D717" s="64"/>
      <c r="E717" s="69">
        <v>50200005</v>
      </c>
      <c r="F717" s="43">
        <v>1031</v>
      </c>
      <c r="G717" s="44"/>
      <c r="H717" s="44"/>
      <c r="I717" s="45"/>
      <c r="J717" s="54"/>
      <c r="K717" s="54"/>
      <c r="L717" s="54"/>
      <c r="M717" s="54"/>
      <c r="N717" s="54"/>
      <c r="O717" s="54"/>
    </row>
    <row r="718" spans="2:15" ht="18" hidden="1" x14ac:dyDescent="0.25">
      <c r="B718" s="13"/>
      <c r="C718" s="68" t="s">
        <v>316</v>
      </c>
      <c r="D718" s="64"/>
      <c r="E718" s="69">
        <v>50200006</v>
      </c>
      <c r="F718" s="43"/>
      <c r="G718" s="44"/>
      <c r="H718" s="44"/>
      <c r="I718" s="45"/>
      <c r="J718" s="54"/>
      <c r="K718" s="54"/>
      <c r="L718" s="54"/>
      <c r="M718" s="54"/>
      <c r="N718" s="54"/>
      <c r="O718" s="54"/>
    </row>
    <row r="719" spans="2:15" ht="18" hidden="1" x14ac:dyDescent="0.25">
      <c r="B719" s="13"/>
      <c r="C719" s="68" t="s">
        <v>295</v>
      </c>
      <c r="D719" s="64"/>
      <c r="E719" s="69">
        <v>50200007</v>
      </c>
      <c r="F719" s="43"/>
      <c r="G719" s="44"/>
      <c r="H719" s="44"/>
      <c r="I719" s="45"/>
      <c r="J719" s="54"/>
      <c r="K719" s="54"/>
      <c r="L719" s="54"/>
      <c r="M719" s="54"/>
      <c r="N719" s="54"/>
      <c r="O719" s="54"/>
    </row>
    <row r="720" spans="2:15" ht="18" hidden="1" x14ac:dyDescent="0.25">
      <c r="B720" s="13"/>
      <c r="C720" s="68" t="s">
        <v>294</v>
      </c>
      <c r="D720" s="64"/>
      <c r="E720" s="69">
        <v>50200008</v>
      </c>
      <c r="F720" s="43"/>
      <c r="G720" s="44"/>
      <c r="H720" s="44"/>
      <c r="I720" s="45"/>
      <c r="J720" s="54"/>
      <c r="K720" s="54"/>
      <c r="L720" s="54"/>
      <c r="M720" s="54"/>
      <c r="N720" s="54"/>
      <c r="O720" s="54"/>
    </row>
    <row r="721" spans="2:15" ht="18" hidden="1" x14ac:dyDescent="0.25">
      <c r="B721" s="13"/>
      <c r="C721" s="68" t="s">
        <v>337</v>
      </c>
      <c r="D721" s="64"/>
      <c r="E721" s="69">
        <v>50200009</v>
      </c>
      <c r="F721" s="43"/>
      <c r="G721" s="44"/>
      <c r="H721" s="44"/>
      <c r="I721" s="45"/>
      <c r="J721" s="54"/>
      <c r="K721" s="54"/>
      <c r="L721" s="54"/>
      <c r="M721" s="54"/>
      <c r="N721" s="54"/>
      <c r="O721" s="54"/>
    </row>
    <row r="722" spans="2:15" ht="18" hidden="1" x14ac:dyDescent="0.25">
      <c r="B722" s="13"/>
      <c r="C722" s="68" t="s">
        <v>296</v>
      </c>
      <c r="D722" s="64"/>
      <c r="E722" s="69">
        <v>50200010</v>
      </c>
      <c r="F722" s="43"/>
      <c r="G722" s="44"/>
      <c r="H722" s="44"/>
      <c r="I722" s="45"/>
      <c r="J722" s="54"/>
      <c r="K722" s="54"/>
      <c r="L722" s="54"/>
      <c r="M722" s="54"/>
      <c r="N722" s="54"/>
      <c r="O722" s="54"/>
    </row>
    <row r="723" spans="2:15" ht="18" hidden="1" x14ac:dyDescent="0.25">
      <c r="B723" s="13"/>
      <c r="C723" s="68" t="s">
        <v>297</v>
      </c>
      <c r="D723" s="64"/>
      <c r="E723" s="69">
        <v>50200011</v>
      </c>
      <c r="F723" s="43"/>
      <c r="G723" s="44"/>
      <c r="H723" s="44"/>
      <c r="I723" s="45"/>
      <c r="J723" s="54"/>
      <c r="K723" s="54"/>
      <c r="L723" s="54"/>
      <c r="M723" s="54"/>
      <c r="N723" s="54"/>
      <c r="O723" s="54"/>
    </row>
    <row r="724" spans="2:15" ht="18" x14ac:dyDescent="0.25">
      <c r="B724" s="13"/>
      <c r="C724" s="68" t="s">
        <v>298</v>
      </c>
      <c r="D724" s="64"/>
      <c r="E724" s="69">
        <v>50200012</v>
      </c>
      <c r="F724" s="43">
        <v>6</v>
      </c>
      <c r="G724" s="44"/>
      <c r="H724" s="44"/>
      <c r="I724" s="45"/>
      <c r="J724" s="54"/>
      <c r="K724" s="54"/>
      <c r="L724" s="54"/>
      <c r="M724" s="54"/>
      <c r="N724" s="54"/>
      <c r="O724" s="54"/>
    </row>
    <row r="725" spans="2:15" ht="18" hidden="1" x14ac:dyDescent="0.25">
      <c r="B725" s="13"/>
      <c r="C725" s="68" t="s">
        <v>300</v>
      </c>
      <c r="D725" s="64"/>
      <c r="E725" s="69">
        <v>50200013</v>
      </c>
      <c r="F725" s="43"/>
      <c r="G725" s="44"/>
      <c r="H725" s="44"/>
      <c r="I725" s="45"/>
      <c r="J725" s="54"/>
      <c r="K725" s="54"/>
      <c r="L725" s="54"/>
      <c r="M725" s="54"/>
      <c r="N725" s="54"/>
      <c r="O725" s="54"/>
    </row>
    <row r="726" spans="2:15" ht="18" hidden="1" x14ac:dyDescent="0.25">
      <c r="B726" s="13"/>
      <c r="C726" s="68" t="s">
        <v>301</v>
      </c>
      <c r="D726" s="64"/>
      <c r="E726" s="69">
        <v>50200014</v>
      </c>
      <c r="F726" s="43"/>
      <c r="G726" s="44"/>
      <c r="H726" s="44"/>
      <c r="I726" s="45"/>
      <c r="J726" s="54"/>
      <c r="K726" s="54"/>
      <c r="L726" s="54"/>
      <c r="M726" s="54"/>
      <c r="N726" s="54"/>
      <c r="O726" s="54"/>
    </row>
    <row r="727" spans="2:15" ht="18.75" thickBot="1" x14ac:dyDescent="0.3">
      <c r="B727" s="13"/>
      <c r="C727" s="68" t="s">
        <v>302</v>
      </c>
      <c r="D727" s="64"/>
      <c r="E727" s="69">
        <v>50200015</v>
      </c>
      <c r="F727" s="43">
        <v>6</v>
      </c>
      <c r="G727" s="44"/>
      <c r="H727" s="44"/>
      <c r="I727" s="45"/>
      <c r="J727" s="54"/>
      <c r="K727" s="54"/>
      <c r="L727" s="54"/>
      <c r="M727" s="54"/>
      <c r="N727" s="54"/>
      <c r="O727" s="54"/>
    </row>
    <row r="728" spans="2:15" ht="18.75" hidden="1" thickBot="1" x14ac:dyDescent="0.3">
      <c r="B728" s="13"/>
      <c r="C728" s="33" t="s">
        <v>331</v>
      </c>
      <c r="D728" s="13"/>
      <c r="E728" s="34">
        <v>50200016</v>
      </c>
      <c r="F728" s="27"/>
      <c r="G728" s="4"/>
      <c r="H728" s="4"/>
      <c r="I728" s="16"/>
    </row>
    <row r="729" spans="2:15" ht="18.75" hidden="1" thickBot="1" x14ac:dyDescent="0.3">
      <c r="B729" s="13"/>
      <c r="C729" s="33" t="s">
        <v>304</v>
      </c>
      <c r="D729" s="13"/>
      <c r="E729" s="34">
        <v>50200017</v>
      </c>
      <c r="F729" s="27"/>
      <c r="G729" s="4"/>
      <c r="H729" s="4"/>
      <c r="I729" s="16"/>
    </row>
    <row r="730" spans="2:15" ht="18.75" hidden="1" thickBot="1" x14ac:dyDescent="0.3">
      <c r="B730" s="13"/>
      <c r="C730" s="33" t="s">
        <v>305</v>
      </c>
      <c r="D730" s="13"/>
      <c r="E730" s="34">
        <v>50200018</v>
      </c>
      <c r="F730" s="27"/>
      <c r="G730" s="4"/>
      <c r="H730" s="4"/>
      <c r="I730" s="16"/>
    </row>
    <row r="731" spans="2:15" ht="18.75" hidden="1" thickBot="1" x14ac:dyDescent="0.3">
      <c r="B731" s="13"/>
      <c r="C731" s="33" t="s">
        <v>306</v>
      </c>
      <c r="D731" s="13"/>
      <c r="E731" s="34">
        <v>50200019</v>
      </c>
      <c r="F731" s="27"/>
      <c r="G731" s="4"/>
      <c r="H731" s="4"/>
      <c r="I731" s="16"/>
    </row>
    <row r="732" spans="2:15" ht="18.75" hidden="1" thickBot="1" x14ac:dyDescent="0.3">
      <c r="B732" s="13"/>
      <c r="C732" s="33" t="s">
        <v>307</v>
      </c>
      <c r="D732" s="13"/>
      <c r="E732" s="34">
        <v>50200020</v>
      </c>
      <c r="F732" s="27"/>
      <c r="G732" s="4"/>
      <c r="H732" s="4"/>
      <c r="I732" s="16"/>
    </row>
    <row r="733" spans="2:15" ht="18.75" hidden="1" thickBot="1" x14ac:dyDescent="0.3">
      <c r="B733" s="13"/>
      <c r="C733" s="33" t="s">
        <v>308</v>
      </c>
      <c r="D733" s="13"/>
      <c r="E733" s="34">
        <v>50200021</v>
      </c>
      <c r="F733" s="27"/>
      <c r="G733" s="4"/>
      <c r="H733" s="4"/>
      <c r="I733" s="16"/>
    </row>
    <row r="734" spans="2:15" ht="18.75" hidden="1" thickBot="1" x14ac:dyDescent="0.3">
      <c r="B734" s="13"/>
      <c r="C734" s="33" t="s">
        <v>309</v>
      </c>
      <c r="D734" s="13"/>
      <c r="E734" s="34">
        <v>50200022</v>
      </c>
      <c r="F734" s="27"/>
      <c r="G734" s="4"/>
      <c r="H734" s="4"/>
      <c r="I734" s="16"/>
    </row>
    <row r="735" spans="2:15" ht="18.75" hidden="1" thickBot="1" x14ac:dyDescent="0.3">
      <c r="B735" s="13"/>
      <c r="C735" s="33" t="s">
        <v>310</v>
      </c>
      <c r="D735" s="13"/>
      <c r="E735" s="34">
        <v>50200023</v>
      </c>
      <c r="F735" s="27"/>
      <c r="G735" s="4"/>
      <c r="H735" s="4"/>
      <c r="I735" s="16"/>
    </row>
    <row r="736" spans="2:15" ht="18.75" hidden="1" thickBot="1" x14ac:dyDescent="0.3">
      <c r="B736" s="13"/>
      <c r="C736" s="33" t="s">
        <v>311</v>
      </c>
      <c r="D736" s="13"/>
      <c r="E736" s="34">
        <v>50200024</v>
      </c>
      <c r="F736" s="27"/>
      <c r="G736" s="4"/>
      <c r="H736" s="4"/>
      <c r="I736" s="16"/>
    </row>
    <row r="737" spans="2:9" ht="18.75" hidden="1" thickBot="1" x14ac:dyDescent="0.3">
      <c r="B737" s="13"/>
      <c r="C737" s="33" t="s">
        <v>312</v>
      </c>
      <c r="D737" s="13"/>
      <c r="E737" s="34">
        <v>50200025</v>
      </c>
      <c r="F737" s="27"/>
      <c r="G737" s="4"/>
      <c r="H737" s="4"/>
      <c r="I737" s="16"/>
    </row>
    <row r="738" spans="2:9" ht="18.75" hidden="1" thickBot="1" x14ac:dyDescent="0.3">
      <c r="B738" s="6"/>
      <c r="C738" s="35" t="s">
        <v>313</v>
      </c>
      <c r="D738" s="6"/>
      <c r="E738" s="36">
        <v>50200026</v>
      </c>
      <c r="F738" s="23"/>
      <c r="G738" s="10"/>
      <c r="H738" s="10"/>
      <c r="I738" s="20"/>
    </row>
    <row r="739" spans="2:9" x14ac:dyDescent="0.25">
      <c r="B739" s="1"/>
      <c r="C739" s="1"/>
      <c r="D739" s="1"/>
      <c r="E739" s="1"/>
      <c r="F739" s="1"/>
      <c r="G739" s="1"/>
      <c r="H739" s="1"/>
      <c r="I739" s="1"/>
    </row>
    <row r="740" spans="2:9" x14ac:dyDescent="0.25">
      <c r="B740" s="25"/>
      <c r="C740" s="25"/>
      <c r="D740" s="25"/>
      <c r="E740" s="25"/>
      <c r="F740" s="25"/>
      <c r="G740" s="25"/>
      <c r="H740" s="25"/>
      <c r="I740" s="25"/>
    </row>
    <row r="747" spans="2:9" hidden="1" x14ac:dyDescent="0.25">
      <c r="B747" s="25"/>
      <c r="C747" s="25"/>
      <c r="D747" s="25"/>
      <c r="E747" s="25"/>
      <c r="F747" s="25"/>
      <c r="G747" s="25"/>
      <c r="H747" s="25" t="s">
        <v>51</v>
      </c>
      <c r="I747" s="25"/>
    </row>
    <row r="748" spans="2:9" hidden="1" x14ac:dyDescent="0.25">
      <c r="B748" s="25"/>
      <c r="C748" s="25"/>
      <c r="D748" s="25"/>
      <c r="E748" s="25"/>
      <c r="F748" s="25"/>
      <c r="G748" s="25"/>
      <c r="H748" s="25"/>
      <c r="I748" s="30" t="s">
        <v>52</v>
      </c>
    </row>
    <row r="749" spans="2:9" hidden="1" x14ac:dyDescent="0.25">
      <c r="B749" s="25"/>
      <c r="C749" s="25"/>
      <c r="D749" s="25"/>
      <c r="E749" s="25"/>
      <c r="F749" s="25"/>
      <c r="G749" s="25"/>
      <c r="H749" s="25"/>
      <c r="I749" s="30" t="s">
        <v>29</v>
      </c>
    </row>
    <row r="750" spans="2:9" x14ac:dyDescent="0.25">
      <c r="B750" s="25"/>
      <c r="C750" s="25"/>
      <c r="D750" s="25"/>
      <c r="E750" s="25"/>
      <c r="F750" s="25"/>
      <c r="G750" s="25"/>
      <c r="H750" s="25"/>
      <c r="I750" s="25"/>
    </row>
  </sheetData>
  <mergeCells count="7">
    <mergeCell ref="C679:O679"/>
    <mergeCell ref="C1:M1"/>
    <mergeCell ref="C2:O2"/>
    <mergeCell ref="C6:O6"/>
    <mergeCell ref="C432:O432"/>
    <mergeCell ref="C525:O525"/>
    <mergeCell ref="C618:O618"/>
  </mergeCells>
  <dataValidations count="3">
    <dataValidation type="textLength" allowBlank="1" showInputMessage="1" showErrorMessage="1" errorTitle="Ошибка ввода." error="Разрешенная длина строки в ячейке составляет 500 знаков." sqref="C1:C1048576">
      <formula1>0</formula1>
      <formula2>500</formula2>
    </dataValidation>
    <dataValidation type="decimal" allowBlank="1" showErrorMessage="1" errorTitle="Ошибка ввода." error="В ячейку можно записать только ЧИСЛО." prompt="Введите число." sqref="H428:I428 F12:O14 F15:F91 H15:J91 L15:L91 N15:N91 F92:O92 F93:F169 H93:J169 L93:L169 N93:N169 F170:O170 F171:F247 H171:H247 J171:J247 L171:L247 N171:N247 F248:O249 F250:F310 H250:H310 J250:J310 L250:L310 N250:N310 F311:O312 F313:F370 H313:H370 J313:J370 L313:L370 N313:N370 F371:O371 F372:F399 H372:H399 J372:J399 L372:L399 N372:N399 F400:O400 F401:F414 H401:H414 J401:J414 L401:L414 N401:N414 F415:O415 F416:F427 H416:H427 J416:J427 L416:L427 N416:N427 F438:K438 F441:K441 F446:K446 F451:K451 F456:K456 F462:K462 F467:K467 F472:K472 F475:K475 F478:K478 F481:K481 F484:K484 F487:K487 F490:K490 F498:K498 F506:K506 F511:K511 F519:K519 F531:M531 F557:M557 F579:M579 F605:M605 F611:M611 F624:I624 F650:I650 F685:I685 F712:I712">
      <formula1>-7.92281625142643E+28</formula1>
      <formula2>7.92281625142643E+28</formula2>
    </dataValidation>
    <dataValidation type="decimal" allowBlank="1" showInputMessage="1" showErrorMessage="1" errorTitle="Ошибка ввода." error="В ячейку можно записать только ЧИСЛО." prompt="Введите число." sqref="F428 F686:I711 F713:I738 F625:I649 F651:I675 F532:M556 F558:M578 F580:M604 F606:M610 F612:M614 F439:K440 F442:K445 F447:K450 F452:K455 F457:K461 F463:K466 F468:K471 F473:K474 F476:K477 F479:K480 F482:K483 F485:K486 F488:K489 F491:K497 F499:K505 F507:K510 F512:K518 F520:K521 O15:O91 O93:O169 O171:O247 O250:O310 O313:O370 O372:O399 O401:O414 O416:O428 N428 M15:M91 M93:M169 M171:M247 M250:M310 M313:M370 M372:M399 M401:M414 M416:M428 L428 K15:K91 K93:K169 K171:K247 K250:K310 K313:K370 K372:K399 K401:K414 K416:K428 J428 I171:I247 I250:I310 I313:I370 I372:I399 I401:I414 I416:I427 G15:G91 G93:G169 G171:G247 G250:G310 G313:G370 G372:G399 G401:G414 G416:G428">
      <formula1>-7.92281625142643E+28</formula1>
      <formula2>7.92281625142643E+28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tabSelected="1" zoomScaleNormal="100" workbookViewId="0">
      <selection activeCell="D15" sqref="D15"/>
    </sheetView>
  </sheetViews>
  <sheetFormatPr defaultColWidth="8.85546875" defaultRowHeight="15" x14ac:dyDescent="0.25"/>
  <cols>
    <col min="1" max="1" width="26.28515625" customWidth="1"/>
    <col min="2" max="2" width="17.85546875" customWidth="1"/>
    <col min="3" max="3" width="22.42578125" style="92" customWidth="1"/>
    <col min="4" max="15" width="24.85546875" customWidth="1"/>
    <col min="16" max="16" width="24.85546875" style="91" customWidth="1"/>
    <col min="17" max="24" width="24.85546875" customWidth="1"/>
  </cols>
  <sheetData>
    <row r="1" spans="1:24" ht="30.75" customHeight="1" x14ac:dyDescent="0.25">
      <c r="A1" s="103" t="s">
        <v>343</v>
      </c>
      <c r="B1" s="103"/>
      <c r="C1" s="103"/>
      <c r="D1" s="103"/>
      <c r="E1" s="103"/>
      <c r="F1" s="103"/>
      <c r="G1" s="103"/>
      <c r="H1" s="103"/>
      <c r="I1" s="103"/>
      <c r="J1" s="103"/>
      <c r="K1" s="54"/>
      <c r="L1" s="54"/>
      <c r="M1" s="54"/>
      <c r="N1" s="54"/>
      <c r="O1" s="54"/>
      <c r="P1" s="90"/>
      <c r="Q1" s="54"/>
      <c r="R1" s="54"/>
      <c r="S1" s="54"/>
      <c r="T1" s="54"/>
      <c r="U1" s="54"/>
      <c r="V1" s="54"/>
      <c r="W1" s="54"/>
      <c r="X1" s="54"/>
    </row>
    <row r="2" spans="1:24" ht="29.85" customHeight="1" x14ac:dyDescent="0.25">
      <c r="A2" s="105" t="s">
        <v>342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</row>
    <row r="3" spans="1:24" s="25" customFormat="1" ht="15.75" x14ac:dyDescent="0.25">
      <c r="B3" s="28" t="s">
        <v>0</v>
      </c>
      <c r="D3" s="31" t="s">
        <v>25</v>
      </c>
    </row>
    <row r="4" spans="1:24" s="25" customFormat="1" ht="15.75" x14ac:dyDescent="0.25">
      <c r="B4" s="28" t="s">
        <v>1</v>
      </c>
      <c r="D4" s="31"/>
      <c r="E4" s="24" t="s">
        <v>27</v>
      </c>
    </row>
    <row r="5" spans="1:24" s="25" customFormat="1" ht="14.25" x14ac:dyDescent="0.25"/>
    <row r="6" spans="1:24" s="25" customFormat="1" ht="26.1" customHeight="1" thickBot="1" x14ac:dyDescent="0.3">
      <c r="B6" s="102" t="s">
        <v>339</v>
      </c>
      <c r="C6" s="102"/>
      <c r="D6" s="102"/>
      <c r="E6" s="102"/>
      <c r="F6" s="102"/>
      <c r="G6" s="102"/>
      <c r="H6" s="102"/>
      <c r="I6" s="102"/>
      <c r="J6" s="102"/>
      <c r="K6" s="102"/>
      <c r="L6" s="102"/>
    </row>
    <row r="7" spans="1:24" ht="49.5" customHeight="1" thickBot="1" x14ac:dyDescent="0.3">
      <c r="A7" s="106"/>
      <c r="B7" s="106" t="s">
        <v>350</v>
      </c>
      <c r="C7" s="107" t="s">
        <v>356</v>
      </c>
      <c r="E7" s="25"/>
      <c r="F7" s="25"/>
    </row>
    <row r="8" spans="1:24" ht="12" customHeight="1" thickBot="1" x14ac:dyDescent="0.3">
      <c r="A8" s="108" t="s">
        <v>28</v>
      </c>
      <c r="B8" s="108" t="s">
        <v>33</v>
      </c>
      <c r="C8" s="108" t="s">
        <v>36</v>
      </c>
    </row>
    <row r="9" spans="1:24" x14ac:dyDescent="0.25">
      <c r="A9" s="93" t="s">
        <v>344</v>
      </c>
      <c r="B9" s="96"/>
      <c r="C9" s="94">
        <v>3056.2</v>
      </c>
    </row>
    <row r="10" spans="1:24" x14ac:dyDescent="0.25">
      <c r="A10" s="98" t="s">
        <v>345</v>
      </c>
      <c r="B10" s="99"/>
      <c r="C10" s="100">
        <v>0</v>
      </c>
    </row>
    <row r="11" spans="1:24" x14ac:dyDescent="0.25">
      <c r="A11" s="98" t="s">
        <v>346</v>
      </c>
      <c r="B11" s="97" t="s">
        <v>351</v>
      </c>
      <c r="C11" s="100">
        <v>1.2</v>
      </c>
    </row>
    <row r="12" spans="1:24" x14ac:dyDescent="0.25">
      <c r="A12" s="98" t="s">
        <v>347</v>
      </c>
      <c r="B12" s="97"/>
      <c r="C12" s="100">
        <v>876.6</v>
      </c>
    </row>
    <row r="13" spans="1:24" x14ac:dyDescent="0.25">
      <c r="A13" s="98"/>
      <c r="B13" s="97" t="s">
        <v>352</v>
      </c>
      <c r="C13" s="100">
        <v>66.8</v>
      </c>
    </row>
    <row r="14" spans="1:24" ht="25.5" x14ac:dyDescent="0.25">
      <c r="A14" s="98"/>
      <c r="B14" s="97" t="s">
        <v>353</v>
      </c>
      <c r="C14" s="100">
        <v>120.61</v>
      </c>
    </row>
    <row r="15" spans="1:24" x14ac:dyDescent="0.25">
      <c r="A15" s="98"/>
      <c r="B15" s="97" t="s">
        <v>354</v>
      </c>
      <c r="C15" s="100">
        <v>689.23</v>
      </c>
    </row>
    <row r="16" spans="1:24" x14ac:dyDescent="0.25">
      <c r="A16" s="98" t="s">
        <v>348</v>
      </c>
      <c r="B16" s="97"/>
      <c r="C16" s="100">
        <v>2177.4</v>
      </c>
    </row>
    <row r="17" spans="1:3" x14ac:dyDescent="0.25">
      <c r="A17" s="98"/>
      <c r="B17" s="97" t="s">
        <v>352</v>
      </c>
      <c r="C17" s="100">
        <v>533.94000000000005</v>
      </c>
    </row>
    <row r="18" spans="1:3" ht="25.5" x14ac:dyDescent="0.25">
      <c r="A18" s="98"/>
      <c r="B18" s="97" t="s">
        <v>353</v>
      </c>
      <c r="C18" s="100">
        <v>644.9</v>
      </c>
    </row>
    <row r="19" spans="1:3" x14ac:dyDescent="0.25">
      <c r="A19" s="98"/>
      <c r="B19" s="97" t="s">
        <v>354</v>
      </c>
      <c r="C19" s="100">
        <v>998.6</v>
      </c>
    </row>
    <row r="20" spans="1:3" x14ac:dyDescent="0.25">
      <c r="A20" s="98" t="s">
        <v>349</v>
      </c>
      <c r="B20" s="97"/>
      <c r="C20" s="100">
        <v>2131.8000000000002</v>
      </c>
    </row>
    <row r="21" spans="1:3" x14ac:dyDescent="0.25">
      <c r="A21" s="98" t="s">
        <v>345</v>
      </c>
      <c r="B21" s="97"/>
      <c r="C21" s="100">
        <v>0</v>
      </c>
    </row>
    <row r="22" spans="1:3" x14ac:dyDescent="0.25">
      <c r="A22" s="98" t="s">
        <v>346</v>
      </c>
      <c r="B22" s="97"/>
      <c r="C22" s="100">
        <v>0</v>
      </c>
    </row>
    <row r="23" spans="1:3" x14ac:dyDescent="0.25">
      <c r="A23" s="98" t="s">
        <v>347</v>
      </c>
      <c r="B23" s="97"/>
      <c r="C23" s="100">
        <v>1133.4000000000001</v>
      </c>
    </row>
    <row r="24" spans="1:3" x14ac:dyDescent="0.25">
      <c r="A24" s="98" t="s">
        <v>348</v>
      </c>
      <c r="B24" s="97"/>
      <c r="C24" s="100">
        <v>998.4</v>
      </c>
    </row>
    <row r="25" spans="1:3" ht="26.25" thickBot="1" x14ac:dyDescent="0.3">
      <c r="A25" s="95" t="s">
        <v>355</v>
      </c>
      <c r="B25" s="109"/>
      <c r="C25" s="110">
        <v>447</v>
      </c>
    </row>
  </sheetData>
  <mergeCells count="3">
    <mergeCell ref="B6:L6"/>
    <mergeCell ref="A2:X2"/>
    <mergeCell ref="A1:J1"/>
  </mergeCells>
  <dataValidations count="1">
    <dataValidation type="textLength" allowBlank="1" showInputMessage="1" showErrorMessage="1" errorTitle="Ошибка ввода." error="Разрешенная длина строки в ячейке составляет 500 знаков." sqref="A1:A2 B3:B6 A25:A1048576">
      <formula1>0</formula1>
      <formula2>500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ТП</vt:lpstr>
      <vt:lpstr>ТП и мощность</vt:lpstr>
      <vt:lpstr>ЛЭП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Фалёва Юлия Викторовна</cp:lastModifiedBy>
  <dcterms:modified xsi:type="dcterms:W3CDTF">2021-11-03T07:41:38Z</dcterms:modified>
</cp:coreProperties>
</file>